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owebert-my.sharepoint.com/personal/administrativo_theowebert_onmicrosoft_com/Documents/Área de Trabalho/Financeiro/"/>
    </mc:Choice>
  </mc:AlternateContent>
  <xr:revisionPtr revIDLastSave="410" documentId="13_ncr:1_{C6DE9F62-EE18-4956-A27C-B899D17E9808}" xr6:coauthVersionLast="47" xr6:coauthVersionMax="47" xr10:uidLastSave="{B95D8E44-D517-4337-AE46-EBEE85A7DE55}"/>
  <bookViews>
    <workbookView xWindow="-108" yWindow="-108" windowWidth="23256" windowHeight="12456" activeTab="1" xr2:uid="{D2B7307A-F48A-43A6-921E-37C98F4C6F2E}"/>
  </bookViews>
  <sheets>
    <sheet name="Consultas e Massagens" sheetId="6" r:id="rId1"/>
    <sheet name="Procedimentos" sheetId="5" r:id="rId2"/>
    <sheet name="Implantes" sheetId="7" r:id="rId3"/>
    <sheet name="Terapias Endovenosas " sheetId="2" r:id="rId4"/>
    <sheet name="Terapias Intramusculares " sheetId="3" r:id="rId5"/>
    <sheet name="Suplementos Essential " sheetId="4" r:id="rId6"/>
  </sheets>
  <definedNames>
    <definedName name="_xlnm._FilterDatabase" localSheetId="0" hidden="1">'Consultas e Massagens'!$A$3:$L$40</definedName>
    <definedName name="_xlnm._FilterDatabase" localSheetId="3" hidden="1">'Terapias Endovenosas '!$A$3:$N$60</definedName>
    <definedName name="_xlnm._FilterDatabase" localSheetId="4" hidden="1">'Terapias Intramusculares '!$A$3:$N$34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6" l="1"/>
  <c r="I41" i="6" s="1"/>
  <c r="K41" i="6" s="1"/>
  <c r="L41" i="6" s="1"/>
  <c r="E41" i="6"/>
  <c r="F41" i="6"/>
  <c r="F5" i="7"/>
  <c r="E5" i="7"/>
  <c r="H5" i="7" s="1"/>
  <c r="I5" i="7" s="1"/>
  <c r="K5" i="7" s="1"/>
  <c r="L5" i="7" s="1"/>
  <c r="D5" i="7"/>
  <c r="E12" i="6"/>
  <c r="E11" i="6"/>
  <c r="E10" i="6"/>
  <c r="F10" i="6"/>
  <c r="F11" i="6"/>
  <c r="F12" i="6"/>
  <c r="H12" i="6" l="1"/>
  <c r="I12" i="6" s="1"/>
  <c r="J12" i="6" s="1"/>
  <c r="H11" i="6"/>
  <c r="I11" i="6" s="1"/>
  <c r="K12" i="6" l="1"/>
  <c r="L12" i="6" s="1"/>
  <c r="K11" i="6"/>
  <c r="L11" i="6" s="1"/>
  <c r="D4" i="7"/>
  <c r="G4" i="7"/>
  <c r="F4" i="7"/>
  <c r="E4" i="7"/>
  <c r="F29" i="5"/>
  <c r="G29" i="5"/>
  <c r="H4" i="7" l="1"/>
  <c r="I4" i="7" s="1"/>
  <c r="K4" i="7" s="1"/>
  <c r="L4" i="7" s="1"/>
  <c r="E28" i="5"/>
  <c r="G28" i="5"/>
  <c r="F28" i="5"/>
  <c r="I28" i="5" s="1"/>
  <c r="J28" i="5" s="1"/>
  <c r="H28" i="5"/>
  <c r="M26" i="5"/>
  <c r="M27" i="5"/>
  <c r="L26" i="5"/>
  <c r="L27" i="5"/>
  <c r="K26" i="5"/>
  <c r="K27" i="5"/>
  <c r="J26" i="5"/>
  <c r="J27" i="5"/>
  <c r="I26" i="5"/>
  <c r="I27" i="5"/>
  <c r="G26" i="5"/>
  <c r="G27" i="5"/>
  <c r="F26" i="5"/>
  <c r="F27" i="5"/>
  <c r="H27" i="5"/>
  <c r="H26" i="5"/>
  <c r="G25" i="5"/>
  <c r="F25" i="5"/>
  <c r="I25" i="5" s="1"/>
  <c r="J25" i="5" s="1"/>
  <c r="H25" i="5"/>
  <c r="G24" i="5"/>
  <c r="F24" i="5"/>
  <c r="I24" i="5" s="1"/>
  <c r="J24" i="5" s="1"/>
  <c r="E24" i="5"/>
  <c r="H24" i="5"/>
  <c r="N67" i="2"/>
  <c r="M67" i="2"/>
  <c r="L67" i="2"/>
  <c r="K67" i="2"/>
  <c r="J67" i="2"/>
  <c r="I67" i="2"/>
  <c r="G67" i="2"/>
  <c r="H67" i="2"/>
  <c r="G23" i="5"/>
  <c r="F23" i="5"/>
  <c r="I23" i="5" s="1"/>
  <c r="J23" i="5" s="1"/>
  <c r="E23" i="5"/>
  <c r="H23" i="5"/>
  <c r="L43" i="3"/>
  <c r="I43" i="3"/>
  <c r="H43" i="3"/>
  <c r="G43" i="3"/>
  <c r="J43" i="3" s="1"/>
  <c r="K43" i="3" s="1"/>
  <c r="M43" i="3" s="1"/>
  <c r="N43" i="3" s="1"/>
  <c r="H22" i="5"/>
  <c r="F22" i="5"/>
  <c r="G22" i="5"/>
  <c r="E19" i="6"/>
  <c r="F19" i="6"/>
  <c r="G19" i="6"/>
  <c r="N66" i="2"/>
  <c r="M66" i="2"/>
  <c r="L66" i="2"/>
  <c r="K66" i="2"/>
  <c r="J66" i="2"/>
  <c r="I66" i="2"/>
  <c r="G66" i="2"/>
  <c r="H66" i="2"/>
  <c r="B66" i="2"/>
  <c r="E30" i="6"/>
  <c r="F30" i="6"/>
  <c r="G30" i="6"/>
  <c r="E15" i="6"/>
  <c r="F15" i="6"/>
  <c r="G15" i="6"/>
  <c r="B32" i="6"/>
  <c r="G32" i="6" s="1"/>
  <c r="L62" i="2"/>
  <c r="L64" i="2"/>
  <c r="G65" i="2"/>
  <c r="J65" i="2" s="1"/>
  <c r="K65" i="2" s="1"/>
  <c r="E8" i="6"/>
  <c r="F8" i="6"/>
  <c r="G8" i="6"/>
  <c r="I64" i="2"/>
  <c r="I65" i="2"/>
  <c r="H65" i="2"/>
  <c r="L65" i="2"/>
  <c r="G64" i="2"/>
  <c r="H64" i="2"/>
  <c r="J64" i="2" s="1"/>
  <c r="K64" i="2" s="1"/>
  <c r="M64" i="2" s="1"/>
  <c r="N64" i="2" s="1"/>
  <c r="I63" i="2"/>
  <c r="G63" i="2"/>
  <c r="H63" i="2"/>
  <c r="L63" i="2"/>
  <c r="I62" i="2"/>
  <c r="G62" i="2"/>
  <c r="H62" i="2"/>
  <c r="G61" i="2"/>
  <c r="H61" i="2"/>
  <c r="J61" i="2"/>
  <c r="K61" i="2" s="1"/>
  <c r="L61" i="2"/>
  <c r="E11" i="5"/>
  <c r="D39" i="4"/>
  <c r="F39" i="4" s="1"/>
  <c r="G39" i="4" s="1"/>
  <c r="I39" i="4" s="1"/>
  <c r="J39" i="4" s="1"/>
  <c r="E39" i="4"/>
  <c r="H39" i="4"/>
  <c r="D38" i="4"/>
  <c r="E38" i="4"/>
  <c r="H38" i="4"/>
  <c r="D37" i="4"/>
  <c r="E37" i="4"/>
  <c r="F37" i="4" s="1"/>
  <c r="G37" i="4" s="1"/>
  <c r="I37" i="4" s="1"/>
  <c r="J37" i="4" s="1"/>
  <c r="H37" i="4"/>
  <c r="D36" i="4"/>
  <c r="E36" i="4"/>
  <c r="H36" i="4"/>
  <c r="D35" i="4"/>
  <c r="E35" i="4"/>
  <c r="H35" i="4"/>
  <c r="D34" i="4"/>
  <c r="F34" i="4" s="1"/>
  <c r="G34" i="4" s="1"/>
  <c r="I34" i="4" s="1"/>
  <c r="J34" i="4" s="1"/>
  <c r="E34" i="4"/>
  <c r="H34" i="4"/>
  <c r="D33" i="4"/>
  <c r="F33" i="4" s="1"/>
  <c r="G33" i="4" s="1"/>
  <c r="I33" i="4" s="1"/>
  <c r="J33" i="4" s="1"/>
  <c r="E33" i="4"/>
  <c r="H33" i="4"/>
  <c r="D32" i="4"/>
  <c r="F32" i="4" s="1"/>
  <c r="G32" i="4" s="1"/>
  <c r="I32" i="4" s="1"/>
  <c r="J32" i="4" s="1"/>
  <c r="E32" i="4"/>
  <c r="H32" i="4"/>
  <c r="D31" i="4"/>
  <c r="E31" i="4"/>
  <c r="H31" i="4"/>
  <c r="E9" i="6"/>
  <c r="F9" i="6"/>
  <c r="E33" i="6"/>
  <c r="F33" i="6"/>
  <c r="B33" i="6"/>
  <c r="G33" i="6" s="1"/>
  <c r="G40" i="6"/>
  <c r="F40" i="6"/>
  <c r="E40" i="6"/>
  <c r="D40" i="6"/>
  <c r="G39" i="6"/>
  <c r="F39" i="6"/>
  <c r="E39" i="6"/>
  <c r="D39" i="6"/>
  <c r="G38" i="6"/>
  <c r="F38" i="6"/>
  <c r="E38" i="6"/>
  <c r="D38" i="6"/>
  <c r="G37" i="6"/>
  <c r="F37" i="6"/>
  <c r="E37" i="6"/>
  <c r="G36" i="6"/>
  <c r="F36" i="6"/>
  <c r="E36" i="6"/>
  <c r="G35" i="6"/>
  <c r="F35" i="6"/>
  <c r="E35" i="6"/>
  <c r="G34" i="6"/>
  <c r="F34" i="6"/>
  <c r="E34" i="6"/>
  <c r="F32" i="6"/>
  <c r="E32" i="6"/>
  <c r="G31" i="6"/>
  <c r="F31" i="6"/>
  <c r="E31" i="6"/>
  <c r="G29" i="6"/>
  <c r="F29" i="6"/>
  <c r="E29" i="6"/>
  <c r="G28" i="6"/>
  <c r="F28" i="6"/>
  <c r="E28" i="6"/>
  <c r="G27" i="6"/>
  <c r="F27" i="6"/>
  <c r="E27" i="6"/>
  <c r="G26" i="6"/>
  <c r="F26" i="6"/>
  <c r="E26" i="6"/>
  <c r="F25" i="6"/>
  <c r="E25" i="6"/>
  <c r="B25" i="6"/>
  <c r="G25" i="6" s="1"/>
  <c r="G24" i="6"/>
  <c r="F24" i="6"/>
  <c r="E24" i="6"/>
  <c r="G23" i="6"/>
  <c r="F23" i="6"/>
  <c r="E23" i="6"/>
  <c r="G22" i="6"/>
  <c r="F22" i="6"/>
  <c r="E22" i="6"/>
  <c r="G21" i="6"/>
  <c r="F21" i="6"/>
  <c r="E21" i="6"/>
  <c r="G20" i="6"/>
  <c r="F20" i="6"/>
  <c r="E20" i="6"/>
  <c r="G18" i="6"/>
  <c r="F18" i="6"/>
  <c r="E18" i="6"/>
  <c r="G17" i="6"/>
  <c r="F17" i="6"/>
  <c r="E17" i="6"/>
  <c r="G16" i="6"/>
  <c r="F16" i="6"/>
  <c r="E16" i="6"/>
  <c r="G14" i="6"/>
  <c r="F14" i="6"/>
  <c r="E14" i="6"/>
  <c r="G13" i="6"/>
  <c r="F13" i="6"/>
  <c r="E13" i="6"/>
  <c r="F7" i="6"/>
  <c r="E7" i="6"/>
  <c r="F6" i="6"/>
  <c r="E6" i="6"/>
  <c r="F5" i="6"/>
  <c r="E5" i="6"/>
  <c r="F4" i="6"/>
  <c r="E4" i="6"/>
  <c r="L39" i="3"/>
  <c r="L40" i="3"/>
  <c r="L41" i="3"/>
  <c r="L42" i="3"/>
  <c r="I39" i="3"/>
  <c r="I40" i="3"/>
  <c r="I41" i="3"/>
  <c r="I42" i="3"/>
  <c r="H39" i="3"/>
  <c r="H40" i="3"/>
  <c r="H41" i="3"/>
  <c r="H42" i="3"/>
  <c r="G39" i="3"/>
  <c r="G40" i="3"/>
  <c r="G41" i="3"/>
  <c r="G42" i="3"/>
  <c r="L35" i="3"/>
  <c r="L36" i="3"/>
  <c r="L37" i="3"/>
  <c r="L38" i="3"/>
  <c r="I36" i="3"/>
  <c r="I37" i="3"/>
  <c r="I38" i="3"/>
  <c r="H34" i="3"/>
  <c r="H35" i="3"/>
  <c r="H36" i="3"/>
  <c r="H37" i="3"/>
  <c r="H38" i="3"/>
  <c r="G34" i="3"/>
  <c r="G35" i="3"/>
  <c r="G36" i="3"/>
  <c r="G37" i="3"/>
  <c r="G38" i="3"/>
  <c r="I35" i="3"/>
  <c r="F31" i="4" l="1"/>
  <c r="G31" i="4" s="1"/>
  <c r="I31" i="4" s="1"/>
  <c r="J31" i="4" s="1"/>
  <c r="H9" i="6"/>
  <c r="I9" i="6" s="1"/>
  <c r="K9" i="6" s="1"/>
  <c r="L9" i="6" s="1"/>
  <c r="H19" i="6"/>
  <c r="I19" i="6" s="1"/>
  <c r="J19" i="6" s="1"/>
  <c r="K19" i="6" s="1"/>
  <c r="L19" i="6" s="1"/>
  <c r="H30" i="6"/>
  <c r="I30" i="6" s="1"/>
  <c r="L28" i="5"/>
  <c r="M28" i="5" s="1"/>
  <c r="K25" i="5"/>
  <c r="L25" i="5" s="1"/>
  <c r="M25" i="5" s="1"/>
  <c r="K24" i="5"/>
  <c r="L24" i="5" s="1"/>
  <c r="M24" i="5" s="1"/>
  <c r="K23" i="5"/>
  <c r="L23" i="5" s="1"/>
  <c r="M23" i="5" s="1"/>
  <c r="J41" i="3"/>
  <c r="K41" i="3" s="1"/>
  <c r="M41" i="3" s="1"/>
  <c r="N41" i="3" s="1"/>
  <c r="J40" i="3"/>
  <c r="K40" i="3" s="1"/>
  <c r="M40" i="3" s="1"/>
  <c r="N40" i="3" s="1"/>
  <c r="J34" i="3"/>
  <c r="K34" i="3" s="1"/>
  <c r="J39" i="3"/>
  <c r="K39" i="3" s="1"/>
  <c r="I22" i="5"/>
  <c r="J22" i="5" s="1"/>
  <c r="K22" i="5" s="1"/>
  <c r="L22" i="5" s="1"/>
  <c r="M22" i="5" s="1"/>
  <c r="J30" i="6"/>
  <c r="K30" i="6" s="1"/>
  <c r="L30" i="6" s="1"/>
  <c r="H15" i="6"/>
  <c r="I15" i="6" s="1"/>
  <c r="J15" i="6" s="1"/>
  <c r="K15" i="6" s="1"/>
  <c r="L15" i="6" s="1"/>
  <c r="H7" i="6"/>
  <c r="I7" i="6" s="1"/>
  <c r="J7" i="6" s="1"/>
  <c r="K7" i="6" s="1"/>
  <c r="L7" i="6" s="1"/>
  <c r="H10" i="6"/>
  <c r="I10" i="6" s="1"/>
  <c r="J10" i="6" s="1"/>
  <c r="H31" i="6"/>
  <c r="I31" i="6" s="1"/>
  <c r="H35" i="6"/>
  <c r="I35" i="6" s="1"/>
  <c r="K35" i="6" s="1"/>
  <c r="L35" i="6" s="1"/>
  <c r="H20" i="6"/>
  <c r="I20" i="6" s="1"/>
  <c r="J20" i="6" s="1"/>
  <c r="H28" i="6"/>
  <c r="I28" i="6" s="1"/>
  <c r="J28" i="6" s="1"/>
  <c r="H8" i="6"/>
  <c r="I8" i="6" s="1"/>
  <c r="J8" i="6" s="1"/>
  <c r="K8" i="6" s="1"/>
  <c r="L8" i="6" s="1"/>
  <c r="M39" i="3"/>
  <c r="N39" i="3" s="1"/>
  <c r="J38" i="3"/>
  <c r="K38" i="3" s="1"/>
  <c r="M38" i="3" s="1"/>
  <c r="N38" i="3" s="1"/>
  <c r="M65" i="2"/>
  <c r="N65" i="2" s="1"/>
  <c r="J62" i="2"/>
  <c r="K62" i="2" s="1"/>
  <c r="M62" i="2" s="1"/>
  <c r="N62" i="2" s="1"/>
  <c r="M61" i="2"/>
  <c r="N61" i="2" s="1"/>
  <c r="J63" i="2"/>
  <c r="K63" i="2" s="1"/>
  <c r="M63" i="2" s="1"/>
  <c r="N63" i="2" s="1"/>
  <c r="H13" i="6"/>
  <c r="I13" i="6" s="1"/>
  <c r="J13" i="6" s="1"/>
  <c r="K13" i="6" s="1"/>
  <c r="L13" i="6" s="1"/>
  <c r="H33" i="6"/>
  <c r="I33" i="6" s="1"/>
  <c r="H4" i="6"/>
  <c r="I4" i="6" s="1"/>
  <c r="J4" i="6" s="1"/>
  <c r="K4" i="6" s="1"/>
  <c r="L4" i="6" s="1"/>
  <c r="H17" i="6"/>
  <c r="I17" i="6" s="1"/>
  <c r="J17" i="6" s="1"/>
  <c r="K17" i="6" s="1"/>
  <c r="L17" i="6" s="1"/>
  <c r="F38" i="4"/>
  <c r="G38" i="4" s="1"/>
  <c r="I38" i="4" s="1"/>
  <c r="J38" i="4" s="1"/>
  <c r="F36" i="4"/>
  <c r="G36" i="4" s="1"/>
  <c r="I36" i="4" s="1"/>
  <c r="J36" i="4" s="1"/>
  <c r="F35" i="4"/>
  <c r="G35" i="4" s="1"/>
  <c r="I35" i="4" s="1"/>
  <c r="J35" i="4" s="1"/>
  <c r="H37" i="6"/>
  <c r="I37" i="6" s="1"/>
  <c r="H40" i="6"/>
  <c r="I40" i="6" s="1"/>
  <c r="K40" i="6" s="1"/>
  <c r="L40" i="6" s="1"/>
  <c r="H23" i="6"/>
  <c r="I23" i="6" s="1"/>
  <c r="J23" i="6" s="1"/>
  <c r="K23" i="6" s="1"/>
  <c r="L23" i="6" s="1"/>
  <c r="H22" i="6"/>
  <c r="I22" i="6" s="1"/>
  <c r="J22" i="6" s="1"/>
  <c r="K22" i="6" s="1"/>
  <c r="L22" i="6" s="1"/>
  <c r="H21" i="6"/>
  <c r="I21" i="6" s="1"/>
  <c r="H29" i="6"/>
  <c r="I29" i="6" s="1"/>
  <c r="J29" i="6" s="1"/>
  <c r="H14" i="6"/>
  <c r="I14" i="6" s="1"/>
  <c r="J14" i="6" s="1"/>
  <c r="K14" i="6" s="1"/>
  <c r="L14" i="6" s="1"/>
  <c r="H5" i="6"/>
  <c r="I5" i="6" s="1"/>
  <c r="J5" i="6" s="1"/>
  <c r="K5" i="6" s="1"/>
  <c r="L5" i="6" s="1"/>
  <c r="H27" i="6"/>
  <c r="I27" i="6" s="1"/>
  <c r="J27" i="6" s="1"/>
  <c r="H34" i="6"/>
  <c r="I34" i="6" s="1"/>
  <c r="K34" i="6" s="1"/>
  <c r="L34" i="6" s="1"/>
  <c r="H6" i="6"/>
  <c r="I6" i="6" s="1"/>
  <c r="J6" i="6" s="1"/>
  <c r="K6" i="6" s="1"/>
  <c r="L6" i="6" s="1"/>
  <c r="H16" i="6"/>
  <c r="I16" i="6" s="1"/>
  <c r="J16" i="6" s="1"/>
  <c r="K16" i="6" s="1"/>
  <c r="L16" i="6" s="1"/>
  <c r="H18" i="6"/>
  <c r="I18" i="6" s="1"/>
  <c r="J18" i="6" s="1"/>
  <c r="K18" i="6" s="1"/>
  <c r="L18" i="6" s="1"/>
  <c r="H39" i="6"/>
  <c r="I39" i="6" s="1"/>
  <c r="K39" i="6" s="1"/>
  <c r="L39" i="6" s="1"/>
  <c r="H32" i="6"/>
  <c r="I32" i="6" s="1"/>
  <c r="H25" i="6"/>
  <c r="I25" i="6" s="1"/>
  <c r="H24" i="6"/>
  <c r="I24" i="6" s="1"/>
  <c r="J24" i="6" s="1"/>
  <c r="H26" i="6"/>
  <c r="I26" i="6" s="1"/>
  <c r="H36" i="6"/>
  <c r="I36" i="6" s="1"/>
  <c r="H38" i="6"/>
  <c r="I38" i="6" s="1"/>
  <c r="J42" i="3"/>
  <c r="K42" i="3" s="1"/>
  <c r="M42" i="3" s="1"/>
  <c r="N42" i="3" s="1"/>
  <c r="J37" i="3"/>
  <c r="K37" i="3" s="1"/>
  <c r="M37" i="3" s="1"/>
  <c r="N37" i="3" s="1"/>
  <c r="J36" i="3"/>
  <c r="K36" i="3" s="1"/>
  <c r="M36" i="3" s="1"/>
  <c r="N36" i="3" s="1"/>
  <c r="J35" i="3"/>
  <c r="K35" i="3" s="1"/>
  <c r="M35" i="3" s="1"/>
  <c r="N35" i="3" s="1"/>
  <c r="I34" i="3"/>
  <c r="I61" i="2"/>
  <c r="K29" i="6" l="1"/>
  <c r="L29" i="6" s="1"/>
  <c r="K27" i="6"/>
  <c r="L27" i="6" s="1"/>
  <c r="K10" i="6"/>
  <c r="L10" i="6" s="1"/>
  <c r="K33" i="6"/>
  <c r="L33" i="6" s="1"/>
  <c r="K28" i="6"/>
  <c r="L28" i="6" s="1"/>
  <c r="K31" i="6"/>
  <c r="L31" i="6" s="1"/>
  <c r="K21" i="6"/>
  <c r="L21" i="6" s="1"/>
  <c r="K20" i="6"/>
  <c r="L20" i="6" s="1"/>
  <c r="K37" i="6"/>
  <c r="L37" i="6" s="1"/>
  <c r="J36" i="6"/>
  <c r="K36" i="6" s="1"/>
  <c r="L36" i="6" s="1"/>
  <c r="J26" i="6"/>
  <c r="K26" i="6"/>
  <c r="L26" i="6" s="1"/>
  <c r="J25" i="6"/>
  <c r="K25" i="6" s="1"/>
  <c r="L25" i="6" s="1"/>
  <c r="K24" i="6"/>
  <c r="L24" i="6" s="1"/>
  <c r="K32" i="6"/>
  <c r="L32" i="6" s="1"/>
  <c r="K38" i="6"/>
  <c r="L38" i="6" s="1"/>
  <c r="F21" i="5"/>
  <c r="G21" i="5"/>
  <c r="I21" i="5" s="1"/>
  <c r="J21" i="5" s="1"/>
  <c r="K21" i="5" s="1"/>
  <c r="L21" i="5" s="1"/>
  <c r="M21" i="5" s="1"/>
  <c r="H21" i="5"/>
  <c r="H4" i="2"/>
  <c r="F20" i="5"/>
  <c r="G20" i="5"/>
  <c r="H20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G4" i="5"/>
  <c r="G5" i="5"/>
  <c r="I5" i="5" s="1"/>
  <c r="J5" i="5" s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I12" i="5"/>
  <c r="J12" i="5" s="1"/>
  <c r="G31" i="2"/>
  <c r="H31" i="2"/>
  <c r="L31" i="2"/>
  <c r="I31" i="2"/>
  <c r="L24" i="2"/>
  <c r="I24" i="2"/>
  <c r="H24" i="2"/>
  <c r="G24" i="2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4" i="4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8" i="3"/>
  <c r="L9" i="3"/>
  <c r="L10" i="3"/>
  <c r="L11" i="3"/>
  <c r="L12" i="3"/>
  <c r="L13" i="3"/>
  <c r="L14" i="3"/>
  <c r="L15" i="3"/>
  <c r="L16" i="3"/>
  <c r="L17" i="3"/>
  <c r="L18" i="3"/>
  <c r="L5" i="3"/>
  <c r="L6" i="3"/>
  <c r="L7" i="3"/>
  <c r="L4" i="3"/>
  <c r="G24" i="3"/>
  <c r="H24" i="3"/>
  <c r="I24" i="3"/>
  <c r="G32" i="3"/>
  <c r="H32" i="3"/>
  <c r="I32" i="3"/>
  <c r="G20" i="3"/>
  <c r="H20" i="3"/>
  <c r="I20" i="3"/>
  <c r="G14" i="3"/>
  <c r="H14" i="3"/>
  <c r="I14" i="3"/>
  <c r="G18" i="2"/>
  <c r="H18" i="2"/>
  <c r="L18" i="2"/>
  <c r="I18" i="2"/>
  <c r="G19" i="2"/>
  <c r="H19" i="2"/>
  <c r="L19" i="2"/>
  <c r="I19" i="2"/>
  <c r="G29" i="2"/>
  <c r="H29" i="2"/>
  <c r="L29" i="2"/>
  <c r="I29" i="2"/>
  <c r="G9" i="2"/>
  <c r="H9" i="2"/>
  <c r="L9" i="2"/>
  <c r="I9" i="2"/>
  <c r="G59" i="2"/>
  <c r="H59" i="2"/>
  <c r="L59" i="2"/>
  <c r="I59" i="2"/>
  <c r="G25" i="2"/>
  <c r="H25" i="2"/>
  <c r="L25" i="2"/>
  <c r="I25" i="2"/>
  <c r="G14" i="2"/>
  <c r="H14" i="2"/>
  <c r="L14" i="2"/>
  <c r="I14" i="2"/>
  <c r="G36" i="2"/>
  <c r="H36" i="2"/>
  <c r="L36" i="2"/>
  <c r="I36" i="2"/>
  <c r="G53" i="2"/>
  <c r="H53" i="2"/>
  <c r="L53" i="2"/>
  <c r="I53" i="2"/>
  <c r="G13" i="2"/>
  <c r="H13" i="2"/>
  <c r="L13" i="2"/>
  <c r="I13" i="2"/>
  <c r="L34" i="3"/>
  <c r="M34" i="3" s="1"/>
  <c r="N34" i="3" s="1"/>
  <c r="G11" i="3"/>
  <c r="H11" i="3"/>
  <c r="I11" i="3"/>
  <c r="E25" i="4"/>
  <c r="D25" i="4"/>
  <c r="E27" i="4"/>
  <c r="D27" i="4"/>
  <c r="E26" i="4"/>
  <c r="D26" i="4"/>
  <c r="E22" i="4"/>
  <c r="D22" i="4"/>
  <c r="F22" i="4" s="1"/>
  <c r="G22" i="4" s="1"/>
  <c r="E30" i="4"/>
  <c r="D30" i="4"/>
  <c r="E29" i="4"/>
  <c r="D29" i="4"/>
  <c r="E28" i="4"/>
  <c r="D28" i="4"/>
  <c r="E24" i="4"/>
  <c r="D24" i="4"/>
  <c r="E23" i="4"/>
  <c r="D23" i="4"/>
  <c r="E21" i="4"/>
  <c r="D21" i="4"/>
  <c r="E20" i="4"/>
  <c r="D20" i="4"/>
  <c r="E19" i="4"/>
  <c r="D19" i="4"/>
  <c r="E18" i="4"/>
  <c r="D18" i="4"/>
  <c r="F18" i="4" s="1"/>
  <c r="G18" i="4" s="1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F10" i="4" s="1"/>
  <c r="G10" i="4" s="1"/>
  <c r="E9" i="4"/>
  <c r="D9" i="4"/>
  <c r="E8" i="4"/>
  <c r="D8" i="4"/>
  <c r="E7" i="4"/>
  <c r="D7" i="4"/>
  <c r="E6" i="4"/>
  <c r="D6" i="4"/>
  <c r="E5" i="4"/>
  <c r="D5" i="4"/>
  <c r="E4" i="4"/>
  <c r="D4" i="4"/>
  <c r="L40" i="2"/>
  <c r="I40" i="2"/>
  <c r="H40" i="2"/>
  <c r="G40" i="2"/>
  <c r="G6" i="2"/>
  <c r="G5" i="2"/>
  <c r="L6" i="2"/>
  <c r="I6" i="2"/>
  <c r="H6" i="2"/>
  <c r="I12" i="3"/>
  <c r="H12" i="3"/>
  <c r="G12" i="3"/>
  <c r="F30" i="3"/>
  <c r="F29" i="3"/>
  <c r="F28" i="3"/>
  <c r="F27" i="3"/>
  <c r="F23" i="3"/>
  <c r="F19" i="3"/>
  <c r="F18" i="3"/>
  <c r="F17" i="3"/>
  <c r="F16" i="3"/>
  <c r="F15" i="3"/>
  <c r="F9" i="3"/>
  <c r="F7" i="3"/>
  <c r="F5" i="3"/>
  <c r="I33" i="3"/>
  <c r="H33" i="3"/>
  <c r="G33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3" i="3"/>
  <c r="H23" i="3"/>
  <c r="G23" i="3"/>
  <c r="I19" i="3"/>
  <c r="H19" i="3"/>
  <c r="G19" i="3"/>
  <c r="I18" i="3"/>
  <c r="H18" i="3"/>
  <c r="G18" i="3"/>
  <c r="I17" i="3"/>
  <c r="H17" i="3"/>
  <c r="G17" i="3"/>
  <c r="I16" i="3"/>
  <c r="H16" i="3"/>
  <c r="G16" i="3"/>
  <c r="I21" i="3"/>
  <c r="H21" i="3"/>
  <c r="G21" i="3"/>
  <c r="I22" i="3"/>
  <c r="H22" i="3"/>
  <c r="G22" i="3"/>
  <c r="I15" i="3"/>
  <c r="H15" i="3"/>
  <c r="G15" i="3"/>
  <c r="I13" i="3"/>
  <c r="H13" i="3"/>
  <c r="G13" i="3"/>
  <c r="I9" i="3"/>
  <c r="H9" i="3"/>
  <c r="G9" i="3"/>
  <c r="I8" i="3"/>
  <c r="H8" i="3"/>
  <c r="G8" i="3"/>
  <c r="I10" i="3"/>
  <c r="H10" i="3"/>
  <c r="G10" i="3"/>
  <c r="I7" i="3"/>
  <c r="H7" i="3"/>
  <c r="G7" i="3"/>
  <c r="I6" i="3"/>
  <c r="H6" i="3"/>
  <c r="G6" i="3"/>
  <c r="I4" i="3"/>
  <c r="H4" i="3"/>
  <c r="G4" i="3"/>
  <c r="I5" i="3"/>
  <c r="H5" i="3"/>
  <c r="G5" i="3"/>
  <c r="G46" i="2"/>
  <c r="H46" i="2"/>
  <c r="L46" i="2"/>
  <c r="I46" i="2"/>
  <c r="L5" i="2"/>
  <c r="L8" i="2"/>
  <c r="L10" i="2"/>
  <c r="L11" i="2"/>
  <c r="L12" i="2"/>
  <c r="L15" i="2"/>
  <c r="L16" i="2"/>
  <c r="L17" i="2"/>
  <c r="L20" i="2"/>
  <c r="L21" i="2"/>
  <c r="L22" i="2"/>
  <c r="L23" i="2"/>
  <c r="L26" i="2"/>
  <c r="L27" i="2"/>
  <c r="L7" i="2"/>
  <c r="L28" i="2"/>
  <c r="L30" i="2"/>
  <c r="L47" i="2"/>
  <c r="L48" i="2"/>
  <c r="L49" i="2"/>
  <c r="L50" i="2"/>
  <c r="L51" i="2"/>
  <c r="L55" i="2"/>
  <c r="L32" i="2"/>
  <c r="L33" i="2"/>
  <c r="L34" i="2"/>
  <c r="L35" i="2"/>
  <c r="L37" i="2"/>
  <c r="L38" i="2"/>
  <c r="L39" i="2"/>
  <c r="L41" i="2"/>
  <c r="L42" i="2"/>
  <c r="L43" i="2"/>
  <c r="L44" i="2"/>
  <c r="L45" i="2"/>
  <c r="L52" i="2"/>
  <c r="L54" i="2"/>
  <c r="L56" i="2"/>
  <c r="L57" i="2"/>
  <c r="L58" i="2"/>
  <c r="L60" i="2"/>
  <c r="L4" i="2"/>
  <c r="I5" i="2"/>
  <c r="I8" i="2"/>
  <c r="I10" i="2"/>
  <c r="I11" i="2"/>
  <c r="I12" i="2"/>
  <c r="I15" i="2"/>
  <c r="I16" i="2"/>
  <c r="I17" i="2"/>
  <c r="I20" i="2"/>
  <c r="I21" i="2"/>
  <c r="I22" i="2"/>
  <c r="I23" i="2"/>
  <c r="I26" i="2"/>
  <c r="I27" i="2"/>
  <c r="I7" i="2"/>
  <c r="I28" i="2"/>
  <c r="I30" i="2"/>
  <c r="I47" i="2"/>
  <c r="I48" i="2"/>
  <c r="I49" i="2"/>
  <c r="I50" i="2"/>
  <c r="I51" i="2"/>
  <c r="I55" i="2"/>
  <c r="I32" i="2"/>
  <c r="I33" i="2"/>
  <c r="I34" i="2"/>
  <c r="I35" i="2"/>
  <c r="I37" i="2"/>
  <c r="I38" i="2"/>
  <c r="I39" i="2"/>
  <c r="I41" i="2"/>
  <c r="I42" i="2"/>
  <c r="I43" i="2"/>
  <c r="I44" i="2"/>
  <c r="I45" i="2"/>
  <c r="I52" i="2"/>
  <c r="I54" i="2"/>
  <c r="I56" i="2"/>
  <c r="I57" i="2"/>
  <c r="I58" i="2"/>
  <c r="I60" i="2"/>
  <c r="H5" i="2"/>
  <c r="H8" i="2"/>
  <c r="H10" i="2"/>
  <c r="H11" i="2"/>
  <c r="H12" i="2"/>
  <c r="H15" i="2"/>
  <c r="H16" i="2"/>
  <c r="H17" i="2"/>
  <c r="H20" i="2"/>
  <c r="H21" i="2"/>
  <c r="H22" i="2"/>
  <c r="H23" i="2"/>
  <c r="H26" i="2"/>
  <c r="H27" i="2"/>
  <c r="H7" i="2"/>
  <c r="H28" i="2"/>
  <c r="H30" i="2"/>
  <c r="H47" i="2"/>
  <c r="H48" i="2"/>
  <c r="H49" i="2"/>
  <c r="H50" i="2"/>
  <c r="H51" i="2"/>
  <c r="H55" i="2"/>
  <c r="H32" i="2"/>
  <c r="H33" i="2"/>
  <c r="H34" i="2"/>
  <c r="H35" i="2"/>
  <c r="H37" i="2"/>
  <c r="H38" i="2"/>
  <c r="H39" i="2"/>
  <c r="H41" i="2"/>
  <c r="H42" i="2"/>
  <c r="H43" i="2"/>
  <c r="H44" i="2"/>
  <c r="H45" i="2"/>
  <c r="H52" i="2"/>
  <c r="H54" i="2"/>
  <c r="H56" i="2"/>
  <c r="H57" i="2"/>
  <c r="H58" i="2"/>
  <c r="H60" i="2"/>
  <c r="G8" i="2"/>
  <c r="G10" i="2"/>
  <c r="G11" i="2"/>
  <c r="G12" i="2"/>
  <c r="G15" i="2"/>
  <c r="G16" i="2"/>
  <c r="G17" i="2"/>
  <c r="G20" i="2"/>
  <c r="G21" i="2"/>
  <c r="G22" i="2"/>
  <c r="G23" i="2"/>
  <c r="G26" i="2"/>
  <c r="G27" i="2"/>
  <c r="G7" i="2"/>
  <c r="G28" i="2"/>
  <c r="G30" i="2"/>
  <c r="G47" i="2"/>
  <c r="G48" i="2"/>
  <c r="G49" i="2"/>
  <c r="G50" i="2"/>
  <c r="G51" i="2"/>
  <c r="G55" i="2"/>
  <c r="G32" i="2"/>
  <c r="G33" i="2"/>
  <c r="G34" i="2"/>
  <c r="G35" i="2"/>
  <c r="G37" i="2"/>
  <c r="G38" i="2"/>
  <c r="G39" i="2"/>
  <c r="G41" i="2"/>
  <c r="G42" i="2"/>
  <c r="G43" i="2"/>
  <c r="G44" i="2"/>
  <c r="G45" i="2"/>
  <c r="G52" i="2"/>
  <c r="G54" i="2"/>
  <c r="G56" i="2"/>
  <c r="G57" i="2"/>
  <c r="G58" i="2"/>
  <c r="G60" i="2"/>
  <c r="I4" i="2"/>
  <c r="G4" i="2"/>
  <c r="I16" i="5" l="1"/>
  <c r="J16" i="5" s="1"/>
  <c r="K16" i="5" s="1"/>
  <c r="L16" i="5" s="1"/>
  <c r="M16" i="5" s="1"/>
  <c r="I4" i="5"/>
  <c r="J4" i="5" s="1"/>
  <c r="K4" i="5" s="1"/>
  <c r="L4" i="5" s="1"/>
  <c r="M4" i="5" s="1"/>
  <c r="J24" i="3"/>
  <c r="K24" i="3" s="1"/>
  <c r="I6" i="5"/>
  <c r="J6" i="5" s="1"/>
  <c r="K6" i="5" s="1"/>
  <c r="L6" i="5" s="1"/>
  <c r="M6" i="5" s="1"/>
  <c r="F14" i="4"/>
  <c r="G14" i="4" s="1"/>
  <c r="I20" i="5"/>
  <c r="J20" i="5" s="1"/>
  <c r="K20" i="5" s="1"/>
  <c r="L20" i="5" s="1"/>
  <c r="M20" i="5" s="1"/>
  <c r="J31" i="2"/>
  <c r="K31" i="2" s="1"/>
  <c r="M31" i="2" s="1"/>
  <c r="N31" i="2" s="1"/>
  <c r="I13" i="5"/>
  <c r="J13" i="5" s="1"/>
  <c r="K13" i="5" s="1"/>
  <c r="L13" i="5" s="1"/>
  <c r="M13" i="5" s="1"/>
  <c r="K5" i="5"/>
  <c r="L5" i="5" s="1"/>
  <c r="M5" i="5" s="1"/>
  <c r="K12" i="5"/>
  <c r="L12" i="5" s="1"/>
  <c r="M12" i="5" s="1"/>
  <c r="I11" i="5"/>
  <c r="J11" i="5" s="1"/>
  <c r="K11" i="5" s="1"/>
  <c r="L11" i="5" s="1"/>
  <c r="M11" i="5" s="1"/>
  <c r="I10" i="5"/>
  <c r="J10" i="5" s="1"/>
  <c r="K10" i="5" s="1"/>
  <c r="L10" i="5" s="1"/>
  <c r="M10" i="5" s="1"/>
  <c r="I9" i="5"/>
  <c r="J9" i="5" s="1"/>
  <c r="K9" i="5" s="1"/>
  <c r="L9" i="5" s="1"/>
  <c r="M9" i="5" s="1"/>
  <c r="I15" i="5"/>
  <c r="J15" i="5" s="1"/>
  <c r="I14" i="5"/>
  <c r="J14" i="5" s="1"/>
  <c r="I8" i="5"/>
  <c r="J8" i="5" s="1"/>
  <c r="K8" i="5" s="1"/>
  <c r="L8" i="5" s="1"/>
  <c r="M8" i="5" s="1"/>
  <c r="I7" i="5"/>
  <c r="J7" i="5" s="1"/>
  <c r="I18" i="5"/>
  <c r="J18" i="5" s="1"/>
  <c r="K18" i="5" s="1"/>
  <c r="I17" i="5"/>
  <c r="J17" i="5" s="1"/>
  <c r="I19" i="5"/>
  <c r="J19" i="5" s="1"/>
  <c r="J24" i="2"/>
  <c r="K24" i="2" s="1"/>
  <c r="M24" i="2" s="1"/>
  <c r="N24" i="2" s="1"/>
  <c r="M24" i="3"/>
  <c r="N24" i="3" s="1"/>
  <c r="J14" i="3"/>
  <c r="K14" i="3" s="1"/>
  <c r="M14" i="3" s="1"/>
  <c r="N14" i="3" s="1"/>
  <c r="J20" i="3"/>
  <c r="K20" i="3" s="1"/>
  <c r="M20" i="3" s="1"/>
  <c r="N20" i="3" s="1"/>
  <c r="J32" i="3"/>
  <c r="K32" i="3" s="1"/>
  <c r="M32" i="3" s="1"/>
  <c r="N32" i="3" s="1"/>
  <c r="J19" i="2"/>
  <c r="K19" i="2" s="1"/>
  <c r="M19" i="2" s="1"/>
  <c r="N19" i="2" s="1"/>
  <c r="J9" i="2"/>
  <c r="K9" i="2" s="1"/>
  <c r="M9" i="2" s="1"/>
  <c r="N9" i="2" s="1"/>
  <c r="J18" i="2"/>
  <c r="K18" i="2" s="1"/>
  <c r="M18" i="2" s="1"/>
  <c r="N18" i="2" s="1"/>
  <c r="J29" i="2"/>
  <c r="K29" i="2" s="1"/>
  <c r="M29" i="2" s="1"/>
  <c r="N29" i="2" s="1"/>
  <c r="J53" i="2"/>
  <c r="K53" i="2" s="1"/>
  <c r="M53" i="2" s="1"/>
  <c r="N53" i="2" s="1"/>
  <c r="J14" i="2"/>
  <c r="K14" i="2" s="1"/>
  <c r="M14" i="2" s="1"/>
  <c r="N14" i="2" s="1"/>
  <c r="J13" i="2"/>
  <c r="K13" i="2" s="1"/>
  <c r="M13" i="2" s="1"/>
  <c r="N13" i="2" s="1"/>
  <c r="J25" i="2"/>
  <c r="K25" i="2" s="1"/>
  <c r="M25" i="2" s="1"/>
  <c r="N25" i="2" s="1"/>
  <c r="J59" i="2"/>
  <c r="K59" i="2" s="1"/>
  <c r="M59" i="2" s="1"/>
  <c r="N59" i="2" s="1"/>
  <c r="J36" i="2"/>
  <c r="K36" i="2" s="1"/>
  <c r="M36" i="2" s="1"/>
  <c r="N36" i="2" s="1"/>
  <c r="J11" i="3"/>
  <c r="K11" i="3" s="1"/>
  <c r="M11" i="3" s="1"/>
  <c r="N11" i="3" s="1"/>
  <c r="J40" i="2"/>
  <c r="K40" i="2" s="1"/>
  <c r="M40" i="2" s="1"/>
  <c r="N40" i="2" s="1"/>
  <c r="J4" i="2"/>
  <c r="K4" i="2" s="1"/>
  <c r="J6" i="3"/>
  <c r="K6" i="3" s="1"/>
  <c r="M6" i="3" s="1"/>
  <c r="N6" i="3" s="1"/>
  <c r="J10" i="3"/>
  <c r="K10" i="3" s="1"/>
  <c r="M10" i="3" s="1"/>
  <c r="N10" i="3" s="1"/>
  <c r="J12" i="3"/>
  <c r="K12" i="3" s="1"/>
  <c r="M12" i="3" s="1"/>
  <c r="N12" i="3" s="1"/>
  <c r="J6" i="2"/>
  <c r="K6" i="2" s="1"/>
  <c r="M6" i="2" s="1"/>
  <c r="N6" i="2" s="1"/>
  <c r="J5" i="2"/>
  <c r="K5" i="2" s="1"/>
  <c r="M5" i="2" s="1"/>
  <c r="N5" i="2" s="1"/>
  <c r="F19" i="4"/>
  <c r="G19" i="4" s="1"/>
  <c r="I19" i="4" s="1"/>
  <c r="J19" i="4" s="1"/>
  <c r="I14" i="4"/>
  <c r="J14" i="4" s="1"/>
  <c r="F6" i="4"/>
  <c r="G6" i="4" s="1"/>
  <c r="I6" i="4" s="1"/>
  <c r="J6" i="4" s="1"/>
  <c r="F8" i="4"/>
  <c r="G8" i="4" s="1"/>
  <c r="I8" i="4" s="1"/>
  <c r="J8" i="4" s="1"/>
  <c r="I22" i="4"/>
  <c r="J22" i="4" s="1"/>
  <c r="F12" i="4"/>
  <c r="G12" i="4" s="1"/>
  <c r="I12" i="4" s="1"/>
  <c r="J12" i="4" s="1"/>
  <c r="I10" i="4"/>
  <c r="J10" i="4" s="1"/>
  <c r="F17" i="4"/>
  <c r="G17" i="4" s="1"/>
  <c r="I17" i="4" s="1"/>
  <c r="J17" i="4" s="1"/>
  <c r="I18" i="4"/>
  <c r="J18" i="4" s="1"/>
  <c r="F29" i="4"/>
  <c r="G29" i="4" s="1"/>
  <c r="I29" i="4" s="1"/>
  <c r="J29" i="4" s="1"/>
  <c r="F4" i="4"/>
  <c r="G4" i="4" s="1"/>
  <c r="I4" i="4" s="1"/>
  <c r="J4" i="4" s="1"/>
  <c r="F16" i="4"/>
  <c r="G16" i="4" s="1"/>
  <c r="I16" i="4" s="1"/>
  <c r="J16" i="4" s="1"/>
  <c r="F20" i="4"/>
  <c r="G20" i="4" s="1"/>
  <c r="I20" i="4" s="1"/>
  <c r="J20" i="4" s="1"/>
  <c r="F28" i="4"/>
  <c r="G28" i="4" s="1"/>
  <c r="I28" i="4" s="1"/>
  <c r="J28" i="4" s="1"/>
  <c r="F5" i="4"/>
  <c r="G5" i="4" s="1"/>
  <c r="I5" i="4" s="1"/>
  <c r="J5" i="4" s="1"/>
  <c r="F7" i="4"/>
  <c r="G7" i="4" s="1"/>
  <c r="I7" i="4" s="1"/>
  <c r="J7" i="4" s="1"/>
  <c r="F9" i="4"/>
  <c r="G9" i="4" s="1"/>
  <c r="I9" i="4" s="1"/>
  <c r="J9" i="4" s="1"/>
  <c r="F11" i="4"/>
  <c r="G11" i="4" s="1"/>
  <c r="I11" i="4" s="1"/>
  <c r="J11" i="4" s="1"/>
  <c r="F13" i="4"/>
  <c r="G13" i="4" s="1"/>
  <c r="I13" i="4" s="1"/>
  <c r="J13" i="4" s="1"/>
  <c r="F27" i="4"/>
  <c r="G27" i="4" s="1"/>
  <c r="I27" i="4" s="1"/>
  <c r="J27" i="4" s="1"/>
  <c r="F23" i="4"/>
  <c r="G23" i="4" s="1"/>
  <c r="I23" i="4" s="1"/>
  <c r="J23" i="4" s="1"/>
  <c r="F30" i="4"/>
  <c r="G30" i="4" s="1"/>
  <c r="I30" i="4" s="1"/>
  <c r="J30" i="4" s="1"/>
  <c r="F15" i="4"/>
  <c r="G15" i="4" s="1"/>
  <c r="I15" i="4" s="1"/>
  <c r="J15" i="4" s="1"/>
  <c r="F21" i="4"/>
  <c r="G21" i="4" s="1"/>
  <c r="I21" i="4" s="1"/>
  <c r="J21" i="4" s="1"/>
  <c r="F24" i="4"/>
  <c r="G24" i="4" s="1"/>
  <c r="I24" i="4" s="1"/>
  <c r="J24" i="4" s="1"/>
  <c r="F26" i="4"/>
  <c r="G26" i="4" s="1"/>
  <c r="I26" i="4" s="1"/>
  <c r="J26" i="4" s="1"/>
  <c r="F25" i="4"/>
  <c r="G25" i="4" s="1"/>
  <c r="I25" i="4" s="1"/>
  <c r="J25" i="4" s="1"/>
  <c r="J29" i="3"/>
  <c r="K29" i="3" s="1"/>
  <c r="M29" i="3" s="1"/>
  <c r="N29" i="3" s="1"/>
  <c r="J42" i="2"/>
  <c r="K42" i="2" s="1"/>
  <c r="J28" i="2"/>
  <c r="K28" i="2" s="1"/>
  <c r="M28" i="2" s="1"/>
  <c r="N28" i="2" s="1"/>
  <c r="J56" i="2"/>
  <c r="K56" i="2" s="1"/>
  <c r="J58" i="2"/>
  <c r="K58" i="2" s="1"/>
  <c r="M58" i="2" s="1"/>
  <c r="N58" i="2" s="1"/>
  <c r="J32" i="2"/>
  <c r="K32" i="2" s="1"/>
  <c r="J17" i="2"/>
  <c r="K17" i="2" s="1"/>
  <c r="J54" i="2"/>
  <c r="K54" i="2" s="1"/>
  <c r="J46" i="2"/>
  <c r="K46" i="2" s="1"/>
  <c r="M46" i="2" s="1"/>
  <c r="N46" i="2" s="1"/>
  <c r="J41" i="2"/>
  <c r="K41" i="2" s="1"/>
  <c r="J55" i="2"/>
  <c r="K55" i="2" s="1"/>
  <c r="J7" i="2"/>
  <c r="K7" i="2" s="1"/>
  <c r="M7" i="2" s="1"/>
  <c r="N7" i="2" s="1"/>
  <c r="J16" i="2"/>
  <c r="K16" i="2" s="1"/>
  <c r="J39" i="2"/>
  <c r="K39" i="2" s="1"/>
  <c r="M39" i="2" s="1"/>
  <c r="N39" i="2" s="1"/>
  <c r="J51" i="2"/>
  <c r="K51" i="2" s="1"/>
  <c r="J27" i="2"/>
  <c r="K27" i="2" s="1"/>
  <c r="J15" i="2"/>
  <c r="K15" i="2" s="1"/>
  <c r="J38" i="2"/>
  <c r="K38" i="2" s="1"/>
  <c r="J50" i="2"/>
  <c r="K50" i="2" s="1"/>
  <c r="J26" i="2"/>
  <c r="K26" i="2" s="1"/>
  <c r="J12" i="2"/>
  <c r="K12" i="2" s="1"/>
  <c r="J37" i="2"/>
  <c r="K37" i="2" s="1"/>
  <c r="M37" i="2" s="1"/>
  <c r="N37" i="2" s="1"/>
  <c r="J49" i="2"/>
  <c r="K49" i="2" s="1"/>
  <c r="M49" i="2" s="1"/>
  <c r="N49" i="2" s="1"/>
  <c r="J23" i="2"/>
  <c r="K23" i="2" s="1"/>
  <c r="M23" i="2" s="1"/>
  <c r="N23" i="2" s="1"/>
  <c r="J45" i="2"/>
  <c r="K45" i="2" s="1"/>
  <c r="M45" i="2" s="1"/>
  <c r="N45" i="2" s="1"/>
  <c r="J35" i="2"/>
  <c r="K35" i="2" s="1"/>
  <c r="J48" i="2"/>
  <c r="K48" i="2" s="1"/>
  <c r="J22" i="2"/>
  <c r="K22" i="2" s="1"/>
  <c r="J11" i="2"/>
  <c r="K11" i="2" s="1"/>
  <c r="M11" i="2" s="1"/>
  <c r="N11" i="2" s="1"/>
  <c r="J44" i="2"/>
  <c r="K44" i="2" s="1"/>
  <c r="J34" i="2"/>
  <c r="K34" i="2" s="1"/>
  <c r="J47" i="2"/>
  <c r="K47" i="2" s="1"/>
  <c r="J21" i="2"/>
  <c r="K21" i="2" s="1"/>
  <c r="J10" i="2"/>
  <c r="K10" i="2" s="1"/>
  <c r="J60" i="2"/>
  <c r="K60" i="2" s="1"/>
  <c r="J43" i="2"/>
  <c r="K43" i="2" s="1"/>
  <c r="J33" i="2"/>
  <c r="K33" i="2" s="1"/>
  <c r="J30" i="2"/>
  <c r="K30" i="2" s="1"/>
  <c r="J20" i="2"/>
  <c r="K20" i="2" s="1"/>
  <c r="J8" i="2"/>
  <c r="K8" i="2" s="1"/>
  <c r="J52" i="2"/>
  <c r="K52" i="2" s="1"/>
  <c r="J57" i="2"/>
  <c r="K57" i="2" s="1"/>
  <c r="J9" i="3"/>
  <c r="K9" i="3" s="1"/>
  <c r="M9" i="3" s="1"/>
  <c r="N9" i="3" s="1"/>
  <c r="J30" i="3"/>
  <c r="K30" i="3" s="1"/>
  <c r="M30" i="3" s="1"/>
  <c r="N30" i="3" s="1"/>
  <c r="J8" i="3"/>
  <c r="K8" i="3" s="1"/>
  <c r="M8" i="3" s="1"/>
  <c r="N8" i="3" s="1"/>
  <c r="J26" i="3"/>
  <c r="K26" i="3" s="1"/>
  <c r="M26" i="3" s="1"/>
  <c r="N26" i="3" s="1"/>
  <c r="J15" i="3"/>
  <c r="K15" i="3" s="1"/>
  <c r="M15" i="3" s="1"/>
  <c r="N15" i="3" s="1"/>
  <c r="J27" i="3"/>
  <c r="K27" i="3" s="1"/>
  <c r="M27" i="3" s="1"/>
  <c r="N27" i="3" s="1"/>
  <c r="J7" i="3"/>
  <c r="K7" i="3" s="1"/>
  <c r="M7" i="3" s="1"/>
  <c r="N7" i="3" s="1"/>
  <c r="J19" i="3"/>
  <c r="K19" i="3" s="1"/>
  <c r="M19" i="3" s="1"/>
  <c r="N19" i="3" s="1"/>
  <c r="J4" i="3"/>
  <c r="K4" i="3" s="1"/>
  <c r="M4" i="3" s="1"/>
  <c r="N4" i="3" s="1"/>
  <c r="J5" i="3"/>
  <c r="K5" i="3" s="1"/>
  <c r="M5" i="3" s="1"/>
  <c r="N5" i="3" s="1"/>
  <c r="J22" i="3"/>
  <c r="K22" i="3" s="1"/>
  <c r="M22" i="3" s="1"/>
  <c r="N22" i="3" s="1"/>
  <c r="J16" i="3"/>
  <c r="K16" i="3" s="1"/>
  <c r="M16" i="3" s="1"/>
  <c r="N16" i="3" s="1"/>
  <c r="J18" i="3"/>
  <c r="K18" i="3" s="1"/>
  <c r="M18" i="3" s="1"/>
  <c r="N18" i="3" s="1"/>
  <c r="J33" i="3"/>
  <c r="K33" i="3" s="1"/>
  <c r="M33" i="3" s="1"/>
  <c r="N33" i="3" s="1"/>
  <c r="J25" i="3"/>
  <c r="K25" i="3" s="1"/>
  <c r="M25" i="3" s="1"/>
  <c r="N25" i="3" s="1"/>
  <c r="J13" i="3"/>
  <c r="K13" i="3" s="1"/>
  <c r="M13" i="3" s="1"/>
  <c r="N13" i="3" s="1"/>
  <c r="J21" i="3"/>
  <c r="K21" i="3" s="1"/>
  <c r="M21" i="3" s="1"/>
  <c r="N21" i="3" s="1"/>
  <c r="J17" i="3"/>
  <c r="K17" i="3" s="1"/>
  <c r="M17" i="3" s="1"/>
  <c r="N17" i="3" s="1"/>
  <c r="J23" i="3"/>
  <c r="K23" i="3" s="1"/>
  <c r="M23" i="3" s="1"/>
  <c r="N23" i="3" s="1"/>
  <c r="J28" i="3"/>
  <c r="K28" i="3" s="1"/>
  <c r="M28" i="3" s="1"/>
  <c r="N28" i="3" s="1"/>
  <c r="J31" i="3"/>
  <c r="K31" i="3" s="1"/>
  <c r="M31" i="3" s="1"/>
  <c r="N31" i="3" s="1"/>
  <c r="K17" i="5" l="1"/>
  <c r="L17" i="5"/>
  <c r="M17" i="5" s="1"/>
  <c r="K7" i="5"/>
  <c r="L7" i="5" s="1"/>
  <c r="M7" i="5" s="1"/>
  <c r="K14" i="5"/>
  <c r="L14" i="5" s="1"/>
  <c r="M14" i="5" s="1"/>
  <c r="K15" i="5"/>
  <c r="L15" i="5"/>
  <c r="M15" i="5" s="1"/>
  <c r="K19" i="5"/>
  <c r="L19" i="5" s="1"/>
  <c r="M19" i="5" s="1"/>
  <c r="L18" i="5"/>
  <c r="M18" i="5" s="1"/>
  <c r="M48" i="2"/>
  <c r="N48" i="2" s="1"/>
  <c r="M41" i="2"/>
  <c r="N41" i="2" s="1"/>
  <c r="M20" i="2"/>
  <c r="N20" i="2" s="1"/>
  <c r="M52" i="2"/>
  <c r="N52" i="2" s="1"/>
  <c r="M35" i="2"/>
  <c r="N35" i="2" s="1"/>
  <c r="M57" i="2"/>
  <c r="N57" i="2" s="1"/>
  <c r="M30" i="2"/>
  <c r="N30" i="2" s="1"/>
  <c r="M44" i="2"/>
  <c r="N44" i="2" s="1"/>
  <c r="M33" i="2"/>
  <c r="N33" i="2" s="1"/>
  <c r="M42" i="2"/>
  <c r="N42" i="2" s="1"/>
  <c r="M16" i="2"/>
  <c r="N16" i="2" s="1"/>
  <c r="M12" i="2"/>
  <c r="N12" i="2" s="1"/>
  <c r="M55" i="2"/>
  <c r="N55" i="2" s="1"/>
  <c r="M26" i="2"/>
  <c r="N26" i="2" s="1"/>
  <c r="M56" i="2"/>
  <c r="N56" i="2" s="1"/>
  <c r="M50" i="2"/>
  <c r="N50" i="2" s="1"/>
  <c r="M17" i="2"/>
  <c r="N17" i="2" s="1"/>
  <c r="M22" i="2"/>
  <c r="N22" i="2" s="1"/>
  <c r="M32" i="2"/>
  <c r="N32" i="2" s="1"/>
  <c r="M8" i="2"/>
  <c r="N8" i="2" s="1"/>
  <c r="M38" i="2"/>
  <c r="N38" i="2" s="1"/>
  <c r="M15" i="2"/>
  <c r="N15" i="2" s="1"/>
  <c r="M27" i="2"/>
  <c r="N27" i="2" s="1"/>
  <c r="M60" i="2"/>
  <c r="N60" i="2" s="1"/>
  <c r="M54" i="2"/>
  <c r="N54" i="2" s="1"/>
  <c r="M10" i="2"/>
  <c r="N10" i="2" s="1"/>
  <c r="M34" i="2"/>
  <c r="N34" i="2" s="1"/>
  <c r="M43" i="2"/>
  <c r="N43" i="2" s="1"/>
  <c r="M51" i="2"/>
  <c r="N51" i="2" s="1"/>
  <c r="M21" i="2"/>
  <c r="N21" i="2" s="1"/>
  <c r="M4" i="2"/>
  <c r="N4" i="2" s="1"/>
  <c r="M47" i="2"/>
  <c r="N47" i="2" s="1"/>
</calcChain>
</file>

<file path=xl/sharedStrings.xml><?xml version="1.0" encoding="utf-8"?>
<sst xmlns="http://schemas.openxmlformats.org/spreadsheetml/2006/main" count="283" uniqueCount="221">
  <si>
    <t>SERVIÇO PRESTADO</t>
  </si>
  <si>
    <t>VALOR DE VENDA</t>
  </si>
  <si>
    <t xml:space="preserve">Consulta Dr. Theo  </t>
  </si>
  <si>
    <t xml:space="preserve">Consulta Dr. Theo + Nutricionista </t>
  </si>
  <si>
    <t xml:space="preserve">Consulta Cardiologista </t>
  </si>
  <si>
    <t xml:space="preserve">Consulta Nutricionista  </t>
  </si>
  <si>
    <t xml:space="preserve">Consulta Nutricionista - 3 sessões </t>
  </si>
  <si>
    <t>TEMPO DE ATENDIMENTO         (HORAS)</t>
  </si>
  <si>
    <t xml:space="preserve">Constelação Familiar </t>
  </si>
  <si>
    <t xml:space="preserve">Constelação Familiar - 3 sessões </t>
  </si>
  <si>
    <t>Constelação Familiar em Grupo</t>
  </si>
  <si>
    <t xml:space="preserve">Terapia do Gelo </t>
  </si>
  <si>
    <t xml:space="preserve">Terapia do Gelo - 4 sessões </t>
  </si>
  <si>
    <t xml:space="preserve">INSUMOS </t>
  </si>
  <si>
    <t>CONSUMÍVEL</t>
  </si>
  <si>
    <t xml:space="preserve">TAXA DE NF </t>
  </si>
  <si>
    <t>TAXA DE CARTÃO</t>
  </si>
  <si>
    <t>TAXA HORA/SALA</t>
  </si>
  <si>
    <t xml:space="preserve">RESULTADO </t>
  </si>
  <si>
    <t xml:space="preserve">CUSTO   OPERACIONAL  </t>
  </si>
  <si>
    <t>LUCRO LÍQUIDO  ANTES DO          REPASSE</t>
  </si>
  <si>
    <t xml:space="preserve">REPASSE </t>
  </si>
  <si>
    <t>LUCRO LÍQUIDO       FINAL</t>
  </si>
  <si>
    <t>Emagrecimento e ansiedade</t>
  </si>
  <si>
    <t>Ganho de massa magra</t>
  </si>
  <si>
    <t>Fadiga/Indisposição</t>
  </si>
  <si>
    <t>ATP (Adenosina Trifosfato)</t>
  </si>
  <si>
    <t xml:space="preserve">Piracetam </t>
  </si>
  <si>
    <t xml:space="preserve">L-Fenilalanina </t>
  </si>
  <si>
    <t xml:space="preserve">N-Acetil Cisteína </t>
  </si>
  <si>
    <t>Disbiose</t>
  </si>
  <si>
    <t>Ansiedade/Depressão</t>
  </si>
  <si>
    <t>L-Glutathion</t>
  </si>
  <si>
    <t>Coenzima Q10</t>
  </si>
  <si>
    <t>Ácido Lipóico</t>
  </si>
  <si>
    <t>Energia, Disposição e Foco</t>
  </si>
  <si>
    <t>Libido Masculina</t>
  </si>
  <si>
    <t>Menopausa</t>
  </si>
  <si>
    <t>Libido Feminina</t>
  </si>
  <si>
    <t>Peróxido de Hidrogênio</t>
  </si>
  <si>
    <t>Perfomance Cerebral</t>
  </si>
  <si>
    <t>Redução do Estresse, Equilíbrio do Humor e Melhora da Memória</t>
  </si>
  <si>
    <t>Reparo do Sono</t>
  </si>
  <si>
    <t>Saúde Intestinal</t>
  </si>
  <si>
    <t>Síndrome de Burnout</t>
  </si>
  <si>
    <t>Nootrópico Plus</t>
  </si>
  <si>
    <t>Doença de Chron e/ou Retocolite ulcerativa</t>
  </si>
  <si>
    <t>Ferro</t>
  </si>
  <si>
    <t xml:space="preserve">Azul de Metileno </t>
  </si>
  <si>
    <t xml:space="preserve">Adjuvante para Longevidade </t>
  </si>
  <si>
    <t>Gaba</t>
  </si>
  <si>
    <t>Alzheimer</t>
  </si>
  <si>
    <t>Herpes</t>
  </si>
  <si>
    <t>Quelação CHU, AL, CAD E GAD</t>
  </si>
  <si>
    <t>Quelação CHU, AL, CAD E GAD + Complexo B</t>
  </si>
  <si>
    <t>Saúde Hepática</t>
  </si>
  <si>
    <t xml:space="preserve">Modulação do Cortisol </t>
  </si>
  <si>
    <t xml:space="preserve">COMISSÃO </t>
  </si>
  <si>
    <t>Redução de Colesterol</t>
  </si>
  <si>
    <t>Redução de Ferritina</t>
  </si>
  <si>
    <t xml:space="preserve">TERAPIAS ENDOVENOSAS </t>
  </si>
  <si>
    <t xml:space="preserve">Pós-Infecção </t>
  </si>
  <si>
    <t>Ocitocina</t>
  </si>
  <si>
    <t xml:space="preserve">TDAH </t>
  </si>
  <si>
    <t>Ansiedade</t>
  </si>
  <si>
    <t>Complexo B</t>
  </si>
  <si>
    <t>Detóx Hepático</t>
  </si>
  <si>
    <t xml:space="preserve">HMB 50mg/2ml </t>
  </si>
  <si>
    <t>HMB 150mg/2ml</t>
  </si>
  <si>
    <t xml:space="preserve">Emagrecimento </t>
  </si>
  <si>
    <t>Emagrecimento e Ganho de Massa Magra</t>
  </si>
  <si>
    <t>Fadiga</t>
  </si>
  <si>
    <t>Fibromialgia</t>
  </si>
  <si>
    <t>NMN 1%10mg/1ml</t>
  </si>
  <si>
    <t>NMN 10%100mg/1ml</t>
  </si>
  <si>
    <t>Síndrome de Bournout</t>
  </si>
  <si>
    <t xml:space="preserve">Vitamina DK2 600.000
</t>
  </si>
  <si>
    <t>Tocotrienóis + Geranil Geraniol</t>
  </si>
  <si>
    <t>ADEK2 600.000</t>
  </si>
  <si>
    <t>Anti-Inflamatório e Detox</t>
  </si>
  <si>
    <t>Auto-Hemo</t>
  </si>
  <si>
    <t xml:space="preserve">Ativador Metabólico e Adjuvante para Compulsão Alimentar </t>
  </si>
  <si>
    <t>Pós-Infecção</t>
  </si>
  <si>
    <t>Redução do Estresse</t>
  </si>
  <si>
    <t>Aumento de Vitalidade (PQQ 2,5MG)</t>
  </si>
  <si>
    <t>Aumento de Vitalidade (PQQ 5MG)</t>
  </si>
  <si>
    <t xml:space="preserve">Alfa GPC </t>
  </si>
  <si>
    <t xml:space="preserve">Nad + Nadh </t>
  </si>
  <si>
    <t xml:space="preserve">SUPLEMENTOS ESSENTIAL </t>
  </si>
  <si>
    <t xml:space="preserve">Beef Protein Cacao </t>
  </si>
  <si>
    <t xml:space="preserve">Brainstorm Coffe </t>
  </si>
  <si>
    <t xml:space="preserve">Cappuccino Whey </t>
  </si>
  <si>
    <t>Carbolift 300g</t>
  </si>
  <si>
    <t>Carbolift 900g</t>
  </si>
  <si>
    <t xml:space="preserve">Collagen 2 Joint Neutro </t>
  </si>
  <si>
    <t>Collagen Essential Protein Baunilha</t>
  </si>
  <si>
    <t xml:space="preserve">Collagen Essential Protein Chocolate </t>
  </si>
  <si>
    <t xml:space="preserve">Collagen Essential Protein Neutro </t>
  </si>
  <si>
    <t xml:space="preserve">Collagen Essential Protein Tangerina </t>
  </si>
  <si>
    <t xml:space="preserve">Collagen Gut Laranja e Blueberry </t>
  </si>
  <si>
    <t xml:space="preserve">Collagen Skin Cranberry </t>
  </si>
  <si>
    <t xml:space="preserve">Collagen Skin Limão-Siciliano </t>
  </si>
  <si>
    <t xml:space="preserve">Collagen Skin Neutro </t>
  </si>
  <si>
    <t xml:space="preserve">Crealift </t>
  </si>
  <si>
    <t>Glutamina 300g</t>
  </si>
  <si>
    <t>Glutamina 600g</t>
  </si>
  <si>
    <t xml:space="preserve">H.I Whey </t>
  </si>
  <si>
    <t xml:space="preserve">Immuno Whey Baunilha </t>
  </si>
  <si>
    <t xml:space="preserve">Immuno Whey Chocolate </t>
  </si>
  <si>
    <t xml:space="preserve">Red Berry Whey </t>
  </si>
  <si>
    <t xml:space="preserve">Veggie Protein Banana com Canela </t>
  </si>
  <si>
    <t xml:space="preserve">Veggie Whey </t>
  </si>
  <si>
    <t xml:space="preserve">Happy Theanine </t>
  </si>
  <si>
    <t xml:space="preserve">Nac + Glycine + Taurine </t>
  </si>
  <si>
    <t xml:space="preserve">Omega Golden </t>
  </si>
  <si>
    <t xml:space="preserve">MG Complex </t>
  </si>
  <si>
    <t xml:space="preserve">Choriomon </t>
  </si>
  <si>
    <t>CONDIÇÃO ESPECIAL 10% (4 SESSÕES)</t>
  </si>
  <si>
    <t xml:space="preserve">CONDIÇÃO ESPECIAL 10% (4 SESSÕES) </t>
  </si>
  <si>
    <t xml:space="preserve">Vitamina C </t>
  </si>
  <si>
    <t xml:space="preserve">Condroitina </t>
  </si>
  <si>
    <t xml:space="preserve">Dores Crônicas </t>
  </si>
  <si>
    <t xml:space="preserve">Imunidade </t>
  </si>
  <si>
    <t xml:space="preserve">Crescimento Muscular </t>
  </si>
  <si>
    <t xml:space="preserve">Regulação do Cortisol </t>
  </si>
  <si>
    <t xml:space="preserve">Lipedema </t>
  </si>
  <si>
    <t xml:space="preserve">Depressão </t>
  </si>
  <si>
    <t xml:space="preserve">Fortalecimento dos Ossos </t>
  </si>
  <si>
    <t xml:space="preserve">Tratamento da Osteoporose </t>
  </si>
  <si>
    <t xml:space="preserve">Atletas de Alto Rendimento </t>
  </si>
  <si>
    <t xml:space="preserve">Hipocloridria </t>
  </si>
  <si>
    <t xml:space="preserve">Ejaculação Precoce - Kit </t>
  </si>
  <si>
    <t xml:space="preserve">Ejaculação Precoce  </t>
  </si>
  <si>
    <t xml:space="preserve">Morosil </t>
  </si>
  <si>
    <t>Consulta Dr. Adriano - 8 sessões</t>
  </si>
  <si>
    <t>Redução de Homocisteína</t>
  </si>
  <si>
    <t xml:space="preserve">Nanomicelas de Curcuminóides </t>
  </si>
  <si>
    <t xml:space="preserve">L-Carnitina </t>
  </si>
  <si>
    <t xml:space="preserve">Massagem Relaxante - Adriana </t>
  </si>
  <si>
    <t xml:space="preserve">Sculptra </t>
  </si>
  <si>
    <t xml:space="preserve">Radiesse </t>
  </si>
  <si>
    <t xml:space="preserve">Restylane Lyft </t>
  </si>
  <si>
    <t xml:space="preserve">Restylane Kysse </t>
  </si>
  <si>
    <t xml:space="preserve">Restylane Defyne </t>
  </si>
  <si>
    <t xml:space="preserve">Restylane Vital </t>
  </si>
  <si>
    <t xml:space="preserve">Restylane Volyme </t>
  </si>
  <si>
    <t xml:space="preserve">Restylane Refyne </t>
  </si>
  <si>
    <t xml:space="preserve">Kit Reglow </t>
  </si>
  <si>
    <t xml:space="preserve">Kit Exomine </t>
  </si>
  <si>
    <t xml:space="preserve">Profhilo </t>
  </si>
  <si>
    <t>Toxina Butolínica Facial Masculina</t>
  </si>
  <si>
    <t xml:space="preserve">Toxina Butolínica Facial Feminina </t>
  </si>
  <si>
    <t xml:space="preserve">Toxina Butolína Pescoço </t>
  </si>
  <si>
    <t xml:space="preserve">Toxina Butolínica Hiperidrose </t>
  </si>
  <si>
    <t xml:space="preserve">Consulta Dr. Felipe </t>
  </si>
  <si>
    <t xml:space="preserve">Preenchedor Evopharma </t>
  </si>
  <si>
    <t xml:space="preserve">Terapia Neural </t>
  </si>
  <si>
    <t xml:space="preserve">Terapia Neural - 4 sessões </t>
  </si>
  <si>
    <t xml:space="preserve">Preenchedor Upmax </t>
  </si>
  <si>
    <t xml:space="preserve">VALOR DE VENDA (MÍNIMO) </t>
  </si>
  <si>
    <t>VALOR DE VENDA (MÁXIMO)</t>
  </si>
  <si>
    <t xml:space="preserve">Triancil </t>
  </si>
  <si>
    <t>HCG</t>
  </si>
  <si>
    <t>Tizerpatida 10mg/1ml - 2,5mg</t>
  </si>
  <si>
    <t>Tizerpatida 10mg/1ml - 5mg</t>
  </si>
  <si>
    <t>Tizerpatida 10mg/1ml - 7,5mg</t>
  </si>
  <si>
    <t>Tizerpatida 10mg/1ml - 10mg</t>
  </si>
  <si>
    <t>Tizerpatida 60mg/2,4ml - 10mg</t>
  </si>
  <si>
    <t>Tizerpatida 60mg/2,4ml - 2,5mg</t>
  </si>
  <si>
    <t>Tizerpatida 60mg/2,4ml - 5mg</t>
  </si>
  <si>
    <t>Tizerpatida 60mg/2,4ml - 7,5mg</t>
  </si>
  <si>
    <t xml:space="preserve">Constelação Familiar - 6 sessões </t>
  </si>
  <si>
    <t xml:space="preserve">Consulta Dermatologista </t>
  </si>
  <si>
    <t xml:space="preserve">Consulta Ginecologista </t>
  </si>
  <si>
    <t xml:space="preserve">Consulta Nutricionista - 6 sessões </t>
  </si>
  <si>
    <t xml:space="preserve">Consulta Psicólogo </t>
  </si>
  <si>
    <t xml:space="preserve">Consulta Psicólogo - 4 sessões </t>
  </si>
  <si>
    <t xml:space="preserve">Consulta Psiquiatra </t>
  </si>
  <si>
    <t xml:space="preserve">Consulta Psiquiatra - 3 sessões </t>
  </si>
  <si>
    <t xml:space="preserve">Consulta Psiquiatra - 6 sessões </t>
  </si>
  <si>
    <t xml:space="preserve">Consulta Urologista </t>
  </si>
  <si>
    <t>Massagem (Ded)</t>
  </si>
  <si>
    <t xml:space="preserve">Terapia Neural - 6 sessões </t>
  </si>
  <si>
    <t xml:space="preserve">Terapia Neural - 8 sessões </t>
  </si>
  <si>
    <t>Massagem (Ded) - 3 sessões</t>
  </si>
  <si>
    <t>Massagem (Ded) - 6 sessões</t>
  </si>
  <si>
    <t xml:space="preserve">Consulta - Dafne (Nutricionista) </t>
  </si>
  <si>
    <t xml:space="preserve">Aminolift Tangerina </t>
  </si>
  <si>
    <t xml:space="preserve">Collagen 2 Joint Limão Siciliano </t>
  </si>
  <si>
    <t xml:space="preserve">Collagen Gut Uva </t>
  </si>
  <si>
    <t>COQ10 60 Caps</t>
  </si>
  <si>
    <t xml:space="preserve">Creatine Action Gummy Jabuticaba </t>
  </si>
  <si>
    <t xml:space="preserve">Creatine Action Gummy Laranja </t>
  </si>
  <si>
    <t>Creatine Action Gummy Maçã Verde</t>
  </si>
  <si>
    <t xml:space="preserve">Focus Theanine + Caffeine </t>
  </si>
  <si>
    <t xml:space="preserve">Livestrong Chocolate </t>
  </si>
  <si>
    <t>L-Baiba</t>
  </si>
  <si>
    <t>Sam-e</t>
  </si>
  <si>
    <t>Ferro Essentia</t>
  </si>
  <si>
    <t xml:space="preserve">Urucun </t>
  </si>
  <si>
    <t xml:space="preserve">Procaína </t>
  </si>
  <si>
    <t xml:space="preserve">Consulta - Ana Carolina </t>
  </si>
  <si>
    <t>Consulta Dr. Erick</t>
  </si>
  <si>
    <t xml:space="preserve">Implantes </t>
  </si>
  <si>
    <t xml:space="preserve">Protocolo Lipedema </t>
  </si>
  <si>
    <t>Consulta Dra Juliana</t>
  </si>
  <si>
    <t xml:space="preserve">Eflúvio Telógeno (Intramuscular) </t>
  </si>
  <si>
    <t>Antioxidante para Eflúvio Telógeno</t>
  </si>
  <si>
    <t xml:space="preserve">Jornada de Engrossamento Capilar </t>
  </si>
  <si>
    <t xml:space="preserve">Saúde Capilar </t>
  </si>
  <si>
    <t xml:space="preserve">Alopecia Padrão Feminino </t>
  </si>
  <si>
    <t xml:space="preserve">Demartite Seborreica e Caspa </t>
  </si>
  <si>
    <t xml:space="preserve">Transplante Capilar </t>
  </si>
  <si>
    <t xml:space="preserve">PDRN + Triancinolona </t>
  </si>
  <si>
    <t>Gestrinona 85mg</t>
  </si>
  <si>
    <t xml:space="preserve">Isabella Cardoso Pitol Lopes </t>
  </si>
  <si>
    <t>Orçamento</t>
  </si>
  <si>
    <t xml:space="preserve">Oxandrolona 100mg - 1 Pellet           NADH 200mg - 3 pellets   </t>
  </si>
  <si>
    <t xml:space="preserve">Carla Fraiha </t>
  </si>
  <si>
    <t xml:space="preserve">Testosterona 75mg + NADH 3 pellets + Oxandrolona </t>
  </si>
  <si>
    <t>Terapia Neural -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</si>
</sst>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  <numFmt numFmtId="165" formatCode="_-&quot;R$&quot;\ * #,##0.00_-;\-&quot;R$&quot;\ * #,##0.00_-;_-&quot;R$&quot;\ * &quot;-&quot;??_-;_-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92D05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/>
    <xf numFmtId="4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2" fontId="2" fillId="0" borderId="1" xfId="0" applyNumberFormat="1" applyFont="1" applyBorder="1"/>
    <xf numFmtId="44" fontId="2" fillId="0" borderId="1" xfId="1" applyFont="1" applyBorder="1" applyAlignment="1">
      <alignment vertic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/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vertical="center"/>
    </xf>
    <xf numFmtId="10" fontId="2" fillId="0" borderId="0" xfId="2" applyNumberFormat="1" applyFont="1"/>
    <xf numFmtId="10" fontId="3" fillId="2" borderId="1" xfId="2" applyNumberFormat="1" applyFont="1" applyFill="1" applyBorder="1" applyAlignment="1">
      <alignment horizontal="center" vertical="center" wrapText="1"/>
    </xf>
    <xf numFmtId="10" fontId="2" fillId="0" borderId="1" xfId="2" applyNumberFormat="1" applyFont="1" applyBorder="1"/>
    <xf numFmtId="49" fontId="4" fillId="5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left" wrapText="1"/>
    </xf>
    <xf numFmtId="49" fontId="4" fillId="6" borderId="3" xfId="0" applyNumberFormat="1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2" fillId="0" borderId="0" xfId="1" applyFont="1" applyAlignment="1">
      <alignment horizontal="center"/>
    </xf>
    <xf numFmtId="0" fontId="2" fillId="0" borderId="3" xfId="0" applyFont="1" applyBorder="1" applyAlignment="1">
      <alignment horizontal="left"/>
    </xf>
    <xf numFmtId="49" fontId="4" fillId="5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9" fontId="3" fillId="0" borderId="0" xfId="2" applyFont="1" applyAlignment="1">
      <alignment horizontal="center"/>
    </xf>
    <xf numFmtId="44" fontId="2" fillId="0" borderId="1" xfId="0" applyNumberFormat="1" applyFont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49" fontId="4" fillId="5" borderId="3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/>
    </xf>
    <xf numFmtId="165" fontId="2" fillId="7" borderId="5" xfId="0" applyNumberFormat="1" applyFont="1" applyFill="1" applyBorder="1" applyAlignment="1">
      <alignment horizontal="center" vertical="center"/>
    </xf>
    <xf numFmtId="165" fontId="2" fillId="8" borderId="2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9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2" fillId="8" borderId="5" xfId="0" applyNumberFormat="1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0" fontId="3" fillId="0" borderId="0" xfId="2" applyNumberFormat="1" applyFont="1" applyAlignment="1">
      <alignment horizont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horizontal="left" vertical="center"/>
    </xf>
    <xf numFmtId="49" fontId="4" fillId="6" borderId="1" xfId="0" applyNumberFormat="1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43" fontId="2" fillId="0" borderId="1" xfId="3" applyFont="1" applyBorder="1"/>
    <xf numFmtId="43" fontId="2" fillId="4" borderId="1" xfId="3" applyFont="1" applyFill="1" applyBorder="1" applyAlignment="1">
      <alignment horizontal="center" vertical="center"/>
    </xf>
    <xf numFmtId="43" fontId="2" fillId="0" borderId="1" xfId="3" applyFont="1" applyBorder="1" applyAlignment="1">
      <alignment horizontal="center"/>
    </xf>
    <xf numFmtId="43" fontId="2" fillId="3" borderId="1" xfId="3" applyFont="1" applyFill="1" applyBorder="1"/>
    <xf numFmtId="43" fontId="2" fillId="4" borderId="1" xfId="3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77A5-3CF8-47E3-AC5B-0F14A2198477}">
  <dimension ref="A2:L42"/>
  <sheetViews>
    <sheetView topLeftCell="D37" zoomScale="115" zoomScaleNormal="115" workbookViewId="0">
      <selection activeCell="M41" sqref="M41"/>
    </sheetView>
  </sheetViews>
  <sheetFormatPr defaultRowHeight="18" x14ac:dyDescent="0.35"/>
  <cols>
    <col min="1" max="1" width="52.6640625" style="1" bestFit="1" customWidth="1"/>
    <col min="2" max="2" width="17.33203125" style="2" bestFit="1" customWidth="1"/>
    <col min="3" max="3" width="22.77734375" style="3" bestFit="1" customWidth="1"/>
    <col min="4" max="4" width="15.21875" style="5" bestFit="1" customWidth="1"/>
    <col min="5" max="5" width="22.88671875" style="6" bestFit="1" customWidth="1"/>
    <col min="6" max="6" width="20.33203125" style="1" bestFit="1" customWidth="1"/>
    <col min="7" max="7" width="20.5546875" style="1" bestFit="1" customWidth="1"/>
    <col min="8" max="8" width="18.6640625" style="1" customWidth="1"/>
    <col min="9" max="9" width="18.44140625" style="1" bestFit="1" customWidth="1"/>
    <col min="10" max="10" width="17.77734375" style="1" bestFit="1" customWidth="1"/>
    <col min="11" max="11" width="21.5546875" style="1" bestFit="1" customWidth="1"/>
    <col min="12" max="12" width="14.33203125" style="22" bestFit="1" customWidth="1"/>
    <col min="13" max="16384" width="8.88671875" style="1"/>
  </cols>
  <sheetData>
    <row r="2" spans="1:12" x14ac:dyDescent="0.35">
      <c r="E2" s="56">
        <v>0.1333</v>
      </c>
      <c r="F2" s="15">
        <v>0.04</v>
      </c>
      <c r="G2" s="16">
        <v>76.760000000000005</v>
      </c>
      <c r="J2" s="15"/>
    </row>
    <row r="3" spans="1:12" s="4" customFormat="1" ht="54" x14ac:dyDescent="0.3">
      <c r="A3" s="17" t="s">
        <v>0</v>
      </c>
      <c r="B3" s="18" t="s">
        <v>7</v>
      </c>
      <c r="C3" s="18" t="s">
        <v>1</v>
      </c>
      <c r="D3" s="18" t="s">
        <v>13</v>
      </c>
      <c r="E3" s="18" t="s">
        <v>15</v>
      </c>
      <c r="F3" s="18" t="s">
        <v>16</v>
      </c>
      <c r="G3" s="18" t="s">
        <v>17</v>
      </c>
      <c r="H3" s="18" t="s">
        <v>19</v>
      </c>
      <c r="I3" s="18" t="s">
        <v>20</v>
      </c>
      <c r="J3" s="18" t="s">
        <v>21</v>
      </c>
      <c r="K3" s="18" t="s">
        <v>22</v>
      </c>
      <c r="L3" s="23" t="s">
        <v>18</v>
      </c>
    </row>
    <row r="4" spans="1:12" x14ac:dyDescent="0.35">
      <c r="A4" s="7" t="s">
        <v>8</v>
      </c>
      <c r="B4" s="8">
        <v>1</v>
      </c>
      <c r="C4" s="66">
        <v>800</v>
      </c>
      <c r="D4" s="65"/>
      <c r="E4" s="67">
        <f t="shared" ref="E4:E41" si="0">$E$2*C4</f>
        <v>106.64</v>
      </c>
      <c r="F4" s="65">
        <f t="shared" ref="F4:F41" si="1">$F$2*C4</f>
        <v>32</v>
      </c>
      <c r="G4" s="65"/>
      <c r="H4" s="65">
        <f t="shared" ref="H4:H41" si="2">SUM(D4:G4)</f>
        <v>138.63999999999999</v>
      </c>
      <c r="I4" s="65">
        <f t="shared" ref="I4:I41" si="3">C4-H4</f>
        <v>661.36</v>
      </c>
      <c r="J4" s="68">
        <f t="shared" ref="J4:J19" si="4">I4*60%</f>
        <v>396.81599999999997</v>
      </c>
      <c r="K4" s="65">
        <f t="shared" ref="K4:K41" si="5">I4-J4</f>
        <v>264.54400000000004</v>
      </c>
      <c r="L4" s="24">
        <f t="shared" ref="L4:L41" si="6">K4/C4</f>
        <v>0.33068000000000003</v>
      </c>
    </row>
    <row r="5" spans="1:12" x14ac:dyDescent="0.35">
      <c r="A5" s="7" t="s">
        <v>9</v>
      </c>
      <c r="B5" s="8">
        <v>3</v>
      </c>
      <c r="C5" s="66">
        <v>2310</v>
      </c>
      <c r="D5" s="65"/>
      <c r="E5" s="67">
        <f t="shared" si="0"/>
        <v>307.923</v>
      </c>
      <c r="F5" s="65">
        <f t="shared" si="1"/>
        <v>92.4</v>
      </c>
      <c r="G5" s="65"/>
      <c r="H5" s="65">
        <f t="shared" si="2"/>
        <v>400.32299999999998</v>
      </c>
      <c r="I5" s="65">
        <f t="shared" si="3"/>
        <v>1909.6770000000001</v>
      </c>
      <c r="J5" s="68">
        <f t="shared" si="4"/>
        <v>1145.8062</v>
      </c>
      <c r="K5" s="65">
        <f t="shared" si="5"/>
        <v>763.87080000000014</v>
      </c>
      <c r="L5" s="24">
        <f t="shared" si="6"/>
        <v>0.33068000000000008</v>
      </c>
    </row>
    <row r="6" spans="1:12" x14ac:dyDescent="0.35">
      <c r="A6" s="7" t="s">
        <v>171</v>
      </c>
      <c r="B6" s="8">
        <v>6</v>
      </c>
      <c r="C6" s="66">
        <v>4500</v>
      </c>
      <c r="D6" s="65"/>
      <c r="E6" s="67">
        <f t="shared" si="0"/>
        <v>599.85</v>
      </c>
      <c r="F6" s="65">
        <f t="shared" si="1"/>
        <v>180</v>
      </c>
      <c r="G6" s="65"/>
      <c r="H6" s="65">
        <f t="shared" si="2"/>
        <v>779.85</v>
      </c>
      <c r="I6" s="65">
        <f t="shared" si="3"/>
        <v>3720.15</v>
      </c>
      <c r="J6" s="68">
        <f t="shared" si="4"/>
        <v>2232.09</v>
      </c>
      <c r="K6" s="65">
        <f t="shared" si="5"/>
        <v>1488.06</v>
      </c>
      <c r="L6" s="24">
        <f t="shared" si="6"/>
        <v>0.33067999999999997</v>
      </c>
    </row>
    <row r="7" spans="1:12" x14ac:dyDescent="0.35">
      <c r="A7" s="7" t="s">
        <v>10</v>
      </c>
      <c r="B7" s="8">
        <v>1</v>
      </c>
      <c r="C7" s="66">
        <v>1560</v>
      </c>
      <c r="D7" s="65"/>
      <c r="E7" s="67">
        <f t="shared" si="0"/>
        <v>207.94800000000001</v>
      </c>
      <c r="F7" s="65">
        <f t="shared" si="1"/>
        <v>62.4</v>
      </c>
      <c r="G7" s="65"/>
      <c r="H7" s="65">
        <f t="shared" si="2"/>
        <v>270.34800000000001</v>
      </c>
      <c r="I7" s="65">
        <f t="shared" si="3"/>
        <v>1289.652</v>
      </c>
      <c r="J7" s="68">
        <f t="shared" si="4"/>
        <v>773.7912</v>
      </c>
      <c r="K7" s="65">
        <f t="shared" si="5"/>
        <v>515.86080000000004</v>
      </c>
      <c r="L7" s="24">
        <f t="shared" si="6"/>
        <v>0.33068000000000003</v>
      </c>
    </row>
    <row r="8" spans="1:12" x14ac:dyDescent="0.35">
      <c r="A8" s="7" t="s">
        <v>201</v>
      </c>
      <c r="B8" s="8">
        <v>1</v>
      </c>
      <c r="C8" s="66">
        <v>1250</v>
      </c>
      <c r="D8" s="65"/>
      <c r="E8" s="67">
        <f t="shared" si="0"/>
        <v>166.625</v>
      </c>
      <c r="F8" s="65">
        <f t="shared" si="1"/>
        <v>50</v>
      </c>
      <c r="G8" s="65">
        <f>$G$2*B8</f>
        <v>76.760000000000005</v>
      </c>
      <c r="H8" s="65">
        <f t="shared" si="2"/>
        <v>293.38499999999999</v>
      </c>
      <c r="I8" s="65">
        <f t="shared" si="3"/>
        <v>956.61500000000001</v>
      </c>
      <c r="J8" s="68">
        <f t="shared" si="4"/>
        <v>573.96899999999994</v>
      </c>
      <c r="K8" s="65">
        <f t="shared" si="5"/>
        <v>382.64600000000007</v>
      </c>
      <c r="L8" s="24">
        <f t="shared" si="6"/>
        <v>0.30611680000000008</v>
      </c>
    </row>
    <row r="9" spans="1:12" x14ac:dyDescent="0.35">
      <c r="A9" s="7" t="s">
        <v>186</v>
      </c>
      <c r="B9" s="8">
        <v>1</v>
      </c>
      <c r="C9" s="66">
        <v>1100</v>
      </c>
      <c r="D9" s="65"/>
      <c r="E9" s="67">
        <f t="shared" si="0"/>
        <v>146.63</v>
      </c>
      <c r="F9" s="65">
        <f t="shared" si="1"/>
        <v>44</v>
      </c>
      <c r="G9" s="65">
        <v>76.760000000000005</v>
      </c>
      <c r="H9" s="65">
        <f t="shared" si="2"/>
        <v>267.39</v>
      </c>
      <c r="I9" s="65">
        <f t="shared" si="3"/>
        <v>832.61</v>
      </c>
      <c r="J9" s="68">
        <v>550</v>
      </c>
      <c r="K9" s="65">
        <f t="shared" si="5"/>
        <v>282.61</v>
      </c>
      <c r="L9" s="24">
        <f t="shared" si="6"/>
        <v>0.25691818181818182</v>
      </c>
    </row>
    <row r="10" spans="1:12" x14ac:dyDescent="0.35">
      <c r="A10" s="7" t="s">
        <v>4</v>
      </c>
      <c r="B10" s="8">
        <v>1</v>
      </c>
      <c r="C10" s="66">
        <v>1300</v>
      </c>
      <c r="D10" s="65"/>
      <c r="E10" s="67">
        <f>C10*E2</f>
        <v>173.29</v>
      </c>
      <c r="F10" s="65">
        <f t="shared" si="1"/>
        <v>52</v>
      </c>
      <c r="G10" s="65">
        <v>76.760000000000005</v>
      </c>
      <c r="H10" s="65">
        <f t="shared" si="2"/>
        <v>302.05</v>
      </c>
      <c r="I10" s="65">
        <f t="shared" si="3"/>
        <v>997.95</v>
      </c>
      <c r="J10" s="68">
        <f>I10*0.6</f>
        <v>598.77</v>
      </c>
      <c r="K10" s="65">
        <f t="shared" si="5"/>
        <v>399.18000000000006</v>
      </c>
      <c r="L10" s="24">
        <f t="shared" si="6"/>
        <v>0.3070615384615385</v>
      </c>
    </row>
    <row r="11" spans="1:12" x14ac:dyDescent="0.35">
      <c r="A11" s="7" t="s">
        <v>4</v>
      </c>
      <c r="B11" s="8">
        <v>1</v>
      </c>
      <c r="C11" s="66">
        <v>1520</v>
      </c>
      <c r="D11" s="65"/>
      <c r="E11" s="67">
        <f>C11*E2</f>
        <v>202.61600000000001</v>
      </c>
      <c r="F11" s="65">
        <f t="shared" si="1"/>
        <v>60.800000000000004</v>
      </c>
      <c r="G11" s="65">
        <v>76.760000000000005</v>
      </c>
      <c r="H11" s="65">
        <f t="shared" si="2"/>
        <v>340.17599999999999</v>
      </c>
      <c r="I11" s="65">
        <f t="shared" si="3"/>
        <v>1179.8240000000001</v>
      </c>
      <c r="J11" s="68">
        <v>900</v>
      </c>
      <c r="K11" s="65">
        <f t="shared" si="5"/>
        <v>279.82400000000007</v>
      </c>
      <c r="L11" s="24">
        <f t="shared" si="6"/>
        <v>0.18409473684210531</v>
      </c>
    </row>
    <row r="12" spans="1:12" x14ac:dyDescent="0.35">
      <c r="A12" s="7" t="s">
        <v>4</v>
      </c>
      <c r="B12" s="8">
        <v>1</v>
      </c>
      <c r="C12" s="66">
        <v>1100</v>
      </c>
      <c r="E12" s="67">
        <f>C12*E2</f>
        <v>146.63</v>
      </c>
      <c r="F12" s="65">
        <f t="shared" si="1"/>
        <v>44</v>
      </c>
      <c r="G12" s="65">
        <v>76.760000000000005</v>
      </c>
      <c r="H12" s="65">
        <f t="shared" si="2"/>
        <v>267.39</v>
      </c>
      <c r="I12" s="65">
        <f t="shared" si="3"/>
        <v>832.61</v>
      </c>
      <c r="J12" s="68">
        <f t="shared" ref="J12" si="7">I12*0.6</f>
        <v>499.56599999999997</v>
      </c>
      <c r="K12" s="65">
        <f t="shared" si="5"/>
        <v>333.04400000000004</v>
      </c>
      <c r="L12" s="24">
        <f t="shared" si="6"/>
        <v>0.30276727272727277</v>
      </c>
    </row>
    <row r="13" spans="1:12" x14ac:dyDescent="0.35">
      <c r="A13" s="7" t="s">
        <v>172</v>
      </c>
      <c r="B13" s="8">
        <v>1</v>
      </c>
      <c r="C13" s="66"/>
      <c r="D13" s="65"/>
      <c r="E13" s="67">
        <f t="shared" si="0"/>
        <v>0</v>
      </c>
      <c r="F13" s="65">
        <f t="shared" si="1"/>
        <v>0</v>
      </c>
      <c r="G13" s="65">
        <f t="shared" ref="G13:G40" si="8">$G$2*B13</f>
        <v>76.760000000000005</v>
      </c>
      <c r="H13" s="65">
        <f>SUM(D13:G13)</f>
        <v>76.760000000000005</v>
      </c>
      <c r="I13" s="65">
        <f t="shared" si="3"/>
        <v>-76.760000000000005</v>
      </c>
      <c r="J13" s="68">
        <f t="shared" si="4"/>
        <v>-46.056000000000004</v>
      </c>
      <c r="K13" s="65">
        <f t="shared" si="5"/>
        <v>-30.704000000000001</v>
      </c>
      <c r="L13" s="24" t="e">
        <f t="shared" si="6"/>
        <v>#DIV/0!</v>
      </c>
    </row>
    <row r="14" spans="1:12" x14ac:dyDescent="0.35">
      <c r="A14" s="7" t="s">
        <v>134</v>
      </c>
      <c r="B14" s="8">
        <v>12</v>
      </c>
      <c r="C14" s="66">
        <v>4800</v>
      </c>
      <c r="D14" s="65"/>
      <c r="E14" s="67">
        <f t="shared" si="0"/>
        <v>639.84</v>
      </c>
      <c r="F14" s="65">
        <f t="shared" si="1"/>
        <v>192</v>
      </c>
      <c r="G14" s="65">
        <f t="shared" si="8"/>
        <v>921.12000000000012</v>
      </c>
      <c r="H14" s="65">
        <f t="shared" si="2"/>
        <v>1752.96</v>
      </c>
      <c r="I14" s="65">
        <f t="shared" si="3"/>
        <v>3047.04</v>
      </c>
      <c r="J14" s="68">
        <f t="shared" si="4"/>
        <v>1828.2239999999999</v>
      </c>
      <c r="K14" s="65">
        <f t="shared" si="5"/>
        <v>1218.816</v>
      </c>
      <c r="L14" s="24">
        <f t="shared" si="6"/>
        <v>0.25391999999999998</v>
      </c>
    </row>
    <row r="15" spans="1:12" x14ac:dyDescent="0.35">
      <c r="A15" s="7" t="s">
        <v>202</v>
      </c>
      <c r="B15" s="8">
        <v>1</v>
      </c>
      <c r="C15" s="66">
        <v>500</v>
      </c>
      <c r="D15" s="65"/>
      <c r="E15" s="67">
        <f t="shared" si="0"/>
        <v>66.650000000000006</v>
      </c>
      <c r="F15" s="65">
        <f t="shared" si="1"/>
        <v>20</v>
      </c>
      <c r="G15" s="65">
        <f t="shared" si="8"/>
        <v>76.760000000000005</v>
      </c>
      <c r="H15" s="65">
        <f t="shared" si="2"/>
        <v>163.41000000000003</v>
      </c>
      <c r="I15" s="65">
        <f t="shared" si="3"/>
        <v>336.59</v>
      </c>
      <c r="J15" s="68">
        <f t="shared" si="4"/>
        <v>201.95399999999998</v>
      </c>
      <c r="K15" s="65">
        <f t="shared" si="5"/>
        <v>134.636</v>
      </c>
      <c r="L15" s="24">
        <f t="shared" si="6"/>
        <v>0.26927200000000001</v>
      </c>
    </row>
    <row r="16" spans="1:12" x14ac:dyDescent="0.35">
      <c r="A16" s="7" t="s">
        <v>154</v>
      </c>
      <c r="B16" s="8">
        <v>1</v>
      </c>
      <c r="C16" s="66">
        <v>1100</v>
      </c>
      <c r="D16" s="65"/>
      <c r="E16" s="67">
        <f t="shared" si="0"/>
        <v>146.63</v>
      </c>
      <c r="F16" s="65">
        <f t="shared" si="1"/>
        <v>44</v>
      </c>
      <c r="G16" s="65">
        <f t="shared" si="8"/>
        <v>76.760000000000005</v>
      </c>
      <c r="H16" s="65">
        <f t="shared" si="2"/>
        <v>267.39</v>
      </c>
      <c r="I16" s="65">
        <f t="shared" si="3"/>
        <v>832.61</v>
      </c>
      <c r="J16" s="68">
        <f t="shared" si="4"/>
        <v>499.56599999999997</v>
      </c>
      <c r="K16" s="65">
        <f t="shared" si="5"/>
        <v>333.04400000000004</v>
      </c>
      <c r="L16" s="24">
        <f t="shared" si="6"/>
        <v>0.30276727272727277</v>
      </c>
    </row>
    <row r="17" spans="1:12" x14ac:dyDescent="0.35">
      <c r="A17" s="7" t="s">
        <v>2</v>
      </c>
      <c r="B17" s="8">
        <v>1</v>
      </c>
      <c r="C17" s="66">
        <v>2240</v>
      </c>
      <c r="D17" s="65">
        <v>0</v>
      </c>
      <c r="E17" s="67">
        <f t="shared" si="0"/>
        <v>298.59199999999998</v>
      </c>
      <c r="F17" s="65">
        <f t="shared" si="1"/>
        <v>89.600000000000009</v>
      </c>
      <c r="G17" s="65">
        <f t="shared" si="8"/>
        <v>76.760000000000005</v>
      </c>
      <c r="H17" s="65">
        <f t="shared" si="2"/>
        <v>464.952</v>
      </c>
      <c r="I17" s="65">
        <f t="shared" si="3"/>
        <v>1775.048</v>
      </c>
      <c r="J17" s="68">
        <f t="shared" si="4"/>
        <v>1065.0288</v>
      </c>
      <c r="K17" s="65">
        <f t="shared" si="5"/>
        <v>710.01919999999996</v>
      </c>
      <c r="L17" s="24">
        <f t="shared" si="6"/>
        <v>0.31697285714285711</v>
      </c>
    </row>
    <row r="18" spans="1:12" x14ac:dyDescent="0.35">
      <c r="A18" s="7" t="s">
        <v>3</v>
      </c>
      <c r="B18" s="8">
        <v>1</v>
      </c>
      <c r="C18" s="69">
        <v>2550</v>
      </c>
      <c r="D18" s="65"/>
      <c r="E18" s="67">
        <f t="shared" si="0"/>
        <v>339.91500000000002</v>
      </c>
      <c r="F18" s="65">
        <f t="shared" si="1"/>
        <v>102</v>
      </c>
      <c r="G18" s="65">
        <f t="shared" si="8"/>
        <v>76.760000000000005</v>
      </c>
      <c r="H18" s="65">
        <f t="shared" si="2"/>
        <v>518.67500000000007</v>
      </c>
      <c r="I18" s="65">
        <f t="shared" si="3"/>
        <v>2031.3249999999998</v>
      </c>
      <c r="J18" s="68">
        <f t="shared" si="4"/>
        <v>1218.7949999999998</v>
      </c>
      <c r="K18" s="65">
        <f t="shared" si="5"/>
        <v>812.53</v>
      </c>
      <c r="L18" s="24">
        <f t="shared" si="6"/>
        <v>0.31863921568627451</v>
      </c>
    </row>
    <row r="19" spans="1:12" x14ac:dyDescent="0.35">
      <c r="A19" s="7" t="s">
        <v>205</v>
      </c>
      <c r="B19" s="8">
        <v>1</v>
      </c>
      <c r="C19" s="66">
        <v>1300</v>
      </c>
      <c r="D19" s="65"/>
      <c r="E19" s="67">
        <f t="shared" si="0"/>
        <v>173.29</v>
      </c>
      <c r="F19" s="65">
        <f t="shared" si="1"/>
        <v>52</v>
      </c>
      <c r="G19" s="65">
        <f t="shared" si="8"/>
        <v>76.760000000000005</v>
      </c>
      <c r="H19" s="65">
        <f t="shared" si="2"/>
        <v>302.05</v>
      </c>
      <c r="I19" s="65">
        <f t="shared" si="3"/>
        <v>997.95</v>
      </c>
      <c r="J19" s="68">
        <f t="shared" si="4"/>
        <v>598.77</v>
      </c>
      <c r="K19" s="65">
        <f t="shared" si="5"/>
        <v>399.18000000000006</v>
      </c>
      <c r="L19" s="24">
        <f t="shared" si="6"/>
        <v>0.3070615384615385</v>
      </c>
    </row>
    <row r="20" spans="1:12" x14ac:dyDescent="0.35">
      <c r="A20" s="7" t="s">
        <v>173</v>
      </c>
      <c r="B20" s="8">
        <v>1</v>
      </c>
      <c r="C20" s="66">
        <v>1100</v>
      </c>
      <c r="D20" s="65"/>
      <c r="E20" s="67">
        <f t="shared" si="0"/>
        <v>146.63</v>
      </c>
      <c r="F20" s="65">
        <f t="shared" si="1"/>
        <v>44</v>
      </c>
      <c r="G20" s="65">
        <f t="shared" si="8"/>
        <v>76.760000000000005</v>
      </c>
      <c r="H20" s="65">
        <f t="shared" si="2"/>
        <v>267.39</v>
      </c>
      <c r="I20" s="65">
        <f t="shared" si="3"/>
        <v>832.61</v>
      </c>
      <c r="J20" s="68">
        <f>I20*70%</f>
        <v>582.827</v>
      </c>
      <c r="K20" s="65">
        <f t="shared" si="5"/>
        <v>249.78300000000002</v>
      </c>
      <c r="L20" s="24">
        <f t="shared" si="6"/>
        <v>0.22707545454545455</v>
      </c>
    </row>
    <row r="21" spans="1:12" x14ac:dyDescent="0.35">
      <c r="A21" s="7" t="s">
        <v>5</v>
      </c>
      <c r="B21" s="8">
        <v>1</v>
      </c>
      <c r="C21" s="66">
        <v>710</v>
      </c>
      <c r="D21" s="65"/>
      <c r="E21" s="67">
        <f t="shared" si="0"/>
        <v>94.643000000000001</v>
      </c>
      <c r="F21" s="65">
        <f t="shared" si="1"/>
        <v>28.400000000000002</v>
      </c>
      <c r="G21" s="65">
        <f t="shared" si="8"/>
        <v>76.760000000000005</v>
      </c>
      <c r="H21" s="65">
        <f t="shared" si="2"/>
        <v>199.803</v>
      </c>
      <c r="I21" s="65">
        <f t="shared" si="3"/>
        <v>510.197</v>
      </c>
      <c r="J21" s="68">
        <v>350</v>
      </c>
      <c r="K21" s="65">
        <f t="shared" si="5"/>
        <v>160.197</v>
      </c>
      <c r="L21" s="24">
        <f t="shared" si="6"/>
        <v>0.22562957746478873</v>
      </c>
    </row>
    <row r="22" spans="1:12" x14ac:dyDescent="0.35">
      <c r="A22" s="7" t="s">
        <v>6</v>
      </c>
      <c r="B22" s="8">
        <v>3</v>
      </c>
      <c r="C22" s="66">
        <v>1530</v>
      </c>
      <c r="D22" s="65"/>
      <c r="E22" s="67">
        <f t="shared" si="0"/>
        <v>203.94900000000001</v>
      </c>
      <c r="F22" s="65">
        <f t="shared" si="1"/>
        <v>61.2</v>
      </c>
      <c r="G22" s="65">
        <f t="shared" si="8"/>
        <v>230.28000000000003</v>
      </c>
      <c r="H22" s="65">
        <f t="shared" si="2"/>
        <v>495.42900000000003</v>
      </c>
      <c r="I22" s="65">
        <f t="shared" si="3"/>
        <v>1034.5709999999999</v>
      </c>
      <c r="J22" s="68">
        <f t="shared" ref="J22:J30" si="9">I22*60%</f>
        <v>620.74259999999992</v>
      </c>
      <c r="K22" s="65">
        <f t="shared" si="5"/>
        <v>413.82839999999999</v>
      </c>
      <c r="L22" s="24">
        <f t="shared" si="6"/>
        <v>0.27047607843137256</v>
      </c>
    </row>
    <row r="23" spans="1:12" x14ac:dyDescent="0.35">
      <c r="A23" s="7" t="s">
        <v>174</v>
      </c>
      <c r="B23" s="8">
        <v>6</v>
      </c>
      <c r="C23" s="66">
        <v>6834</v>
      </c>
      <c r="D23" s="65"/>
      <c r="E23" s="67">
        <f t="shared" si="0"/>
        <v>910.97220000000004</v>
      </c>
      <c r="F23" s="65">
        <f t="shared" si="1"/>
        <v>273.36</v>
      </c>
      <c r="G23" s="65">
        <f t="shared" si="8"/>
        <v>460.56000000000006</v>
      </c>
      <c r="H23" s="65">
        <f t="shared" si="2"/>
        <v>1644.8922000000002</v>
      </c>
      <c r="I23" s="65">
        <f t="shared" si="3"/>
        <v>5189.1077999999998</v>
      </c>
      <c r="J23" s="68">
        <f t="shared" si="9"/>
        <v>3113.4646799999996</v>
      </c>
      <c r="K23" s="65">
        <f t="shared" si="5"/>
        <v>2075.6431200000002</v>
      </c>
      <c r="L23" s="24">
        <f t="shared" si="6"/>
        <v>0.30372302019315189</v>
      </c>
    </row>
    <row r="24" spans="1:12" x14ac:dyDescent="0.35">
      <c r="A24" s="7" t="s">
        <v>175</v>
      </c>
      <c r="B24" s="8">
        <v>1.5</v>
      </c>
      <c r="C24" s="66">
        <v>650</v>
      </c>
      <c r="D24" s="65"/>
      <c r="E24" s="67">
        <f t="shared" si="0"/>
        <v>86.644999999999996</v>
      </c>
      <c r="F24" s="65">
        <f t="shared" si="1"/>
        <v>26</v>
      </c>
      <c r="G24" s="65">
        <f t="shared" si="8"/>
        <v>115.14000000000001</v>
      </c>
      <c r="H24" s="65">
        <f t="shared" si="2"/>
        <v>227.78500000000003</v>
      </c>
      <c r="I24" s="65">
        <f t="shared" si="3"/>
        <v>422.21499999999997</v>
      </c>
      <c r="J24" s="68">
        <f t="shared" si="9"/>
        <v>253.32899999999998</v>
      </c>
      <c r="K24" s="65">
        <f t="shared" si="5"/>
        <v>168.886</v>
      </c>
      <c r="L24" s="24">
        <f t="shared" si="6"/>
        <v>0.25982461538461538</v>
      </c>
    </row>
    <row r="25" spans="1:12" x14ac:dyDescent="0.35">
      <c r="A25" s="7" t="s">
        <v>176</v>
      </c>
      <c r="B25" s="8">
        <f>B24*4</f>
        <v>6</v>
      </c>
      <c r="C25" s="66">
        <v>2472</v>
      </c>
      <c r="D25" s="65"/>
      <c r="E25" s="67">
        <f t="shared" si="0"/>
        <v>329.51760000000002</v>
      </c>
      <c r="F25" s="65">
        <f t="shared" si="1"/>
        <v>98.88</v>
      </c>
      <c r="G25" s="65">
        <f t="shared" si="8"/>
        <v>460.56000000000006</v>
      </c>
      <c r="H25" s="65">
        <f t="shared" si="2"/>
        <v>888.95760000000007</v>
      </c>
      <c r="I25" s="65">
        <f t="shared" si="3"/>
        <v>1583.0423999999998</v>
      </c>
      <c r="J25" s="68">
        <f t="shared" si="9"/>
        <v>949.82543999999984</v>
      </c>
      <c r="K25" s="65">
        <f t="shared" si="5"/>
        <v>633.21695999999997</v>
      </c>
      <c r="L25" s="24">
        <f t="shared" si="6"/>
        <v>0.25615572815533977</v>
      </c>
    </row>
    <row r="26" spans="1:12" x14ac:dyDescent="0.35">
      <c r="A26" s="7" t="s">
        <v>177</v>
      </c>
      <c r="B26" s="8">
        <v>1</v>
      </c>
      <c r="C26" s="66">
        <v>1460</v>
      </c>
      <c r="D26" s="65"/>
      <c r="E26" s="67">
        <f t="shared" si="0"/>
        <v>194.61799999999999</v>
      </c>
      <c r="F26" s="65">
        <f t="shared" si="1"/>
        <v>58.4</v>
      </c>
      <c r="G26" s="65">
        <f t="shared" si="8"/>
        <v>76.760000000000005</v>
      </c>
      <c r="H26" s="65">
        <f t="shared" si="2"/>
        <v>329.77800000000002</v>
      </c>
      <c r="I26" s="65">
        <f t="shared" si="3"/>
        <v>1130.222</v>
      </c>
      <c r="J26" s="68">
        <f t="shared" si="9"/>
        <v>678.13319999999999</v>
      </c>
      <c r="K26" s="65">
        <f t="shared" si="5"/>
        <v>452.08879999999999</v>
      </c>
      <c r="L26" s="24">
        <f t="shared" si="6"/>
        <v>0.30964986301369862</v>
      </c>
    </row>
    <row r="27" spans="1:12" x14ac:dyDescent="0.35">
      <c r="A27" s="7" t="s">
        <v>178</v>
      </c>
      <c r="B27" s="8">
        <v>3</v>
      </c>
      <c r="C27" s="66">
        <v>4161</v>
      </c>
      <c r="D27" s="65"/>
      <c r="E27" s="67">
        <f t="shared" si="0"/>
        <v>554.66129999999998</v>
      </c>
      <c r="F27" s="65">
        <f t="shared" si="1"/>
        <v>166.44</v>
      </c>
      <c r="G27" s="65">
        <f t="shared" si="8"/>
        <v>230.28000000000003</v>
      </c>
      <c r="H27" s="65">
        <f t="shared" si="2"/>
        <v>951.38130000000001</v>
      </c>
      <c r="I27" s="65">
        <f t="shared" si="3"/>
        <v>3209.6187</v>
      </c>
      <c r="J27" s="68">
        <f t="shared" si="9"/>
        <v>1925.7712199999999</v>
      </c>
      <c r="K27" s="65">
        <f t="shared" si="5"/>
        <v>1283.8474800000001</v>
      </c>
      <c r="L27" s="24">
        <f t="shared" si="6"/>
        <v>0.30854301369863019</v>
      </c>
    </row>
    <row r="28" spans="1:12" x14ac:dyDescent="0.35">
      <c r="A28" s="7" t="s">
        <v>179</v>
      </c>
      <c r="B28" s="8">
        <v>6</v>
      </c>
      <c r="C28" s="66">
        <v>7884</v>
      </c>
      <c r="D28" s="65"/>
      <c r="E28" s="67">
        <f t="shared" si="0"/>
        <v>1050.9372000000001</v>
      </c>
      <c r="F28" s="65">
        <f t="shared" si="1"/>
        <v>315.36</v>
      </c>
      <c r="G28" s="65">
        <f t="shared" si="8"/>
        <v>460.56000000000006</v>
      </c>
      <c r="H28" s="65">
        <f t="shared" si="2"/>
        <v>1826.8571999999999</v>
      </c>
      <c r="I28" s="65">
        <f t="shared" si="3"/>
        <v>6057.1427999999996</v>
      </c>
      <c r="J28" s="68">
        <f t="shared" si="9"/>
        <v>3634.2856799999995</v>
      </c>
      <c r="K28" s="65">
        <f t="shared" si="5"/>
        <v>2422.8571200000001</v>
      </c>
      <c r="L28" s="24">
        <f t="shared" si="6"/>
        <v>0.30731318112633182</v>
      </c>
    </row>
    <row r="29" spans="1:12" x14ac:dyDescent="0.35">
      <c r="A29" s="7" t="s">
        <v>180</v>
      </c>
      <c r="B29" s="8">
        <v>1</v>
      </c>
      <c r="C29" s="66">
        <v>1100</v>
      </c>
      <c r="D29" s="65"/>
      <c r="E29" s="67">
        <f t="shared" si="0"/>
        <v>146.63</v>
      </c>
      <c r="F29" s="65">
        <f t="shared" si="1"/>
        <v>44</v>
      </c>
      <c r="G29" s="65">
        <f t="shared" si="8"/>
        <v>76.760000000000005</v>
      </c>
      <c r="H29" s="65">
        <f t="shared" si="2"/>
        <v>267.39</v>
      </c>
      <c r="I29" s="65">
        <f t="shared" si="3"/>
        <v>832.61</v>
      </c>
      <c r="J29" s="68">
        <f t="shared" si="9"/>
        <v>499.56599999999997</v>
      </c>
      <c r="K29" s="65">
        <f t="shared" si="5"/>
        <v>333.04400000000004</v>
      </c>
      <c r="L29" s="24">
        <f t="shared" si="6"/>
        <v>0.30276727272727277</v>
      </c>
    </row>
    <row r="30" spans="1:12" x14ac:dyDescent="0.35">
      <c r="A30" s="7" t="s">
        <v>203</v>
      </c>
      <c r="B30" s="8">
        <v>1</v>
      </c>
      <c r="C30" s="66">
        <v>5000</v>
      </c>
      <c r="D30" s="65">
        <v>630</v>
      </c>
      <c r="E30" s="67">
        <f t="shared" si="0"/>
        <v>666.5</v>
      </c>
      <c r="F30" s="65">
        <f t="shared" si="1"/>
        <v>200</v>
      </c>
      <c r="G30" s="65">
        <f t="shared" si="8"/>
        <v>76.760000000000005</v>
      </c>
      <c r="H30" s="65">
        <f t="shared" si="2"/>
        <v>1573.26</v>
      </c>
      <c r="I30" s="65">
        <f t="shared" si="3"/>
        <v>3426.74</v>
      </c>
      <c r="J30" s="68">
        <f t="shared" si="9"/>
        <v>2056.0439999999999</v>
      </c>
      <c r="K30" s="65">
        <f t="shared" si="5"/>
        <v>1370.6959999999999</v>
      </c>
      <c r="L30" s="24">
        <f t="shared" si="6"/>
        <v>0.27413919999999997</v>
      </c>
    </row>
    <row r="31" spans="1:12" x14ac:dyDescent="0.35">
      <c r="A31" s="7" t="s">
        <v>181</v>
      </c>
      <c r="B31" s="8">
        <v>1.2</v>
      </c>
      <c r="C31" s="66">
        <v>650</v>
      </c>
      <c r="D31" s="65"/>
      <c r="E31" s="67">
        <f t="shared" si="0"/>
        <v>86.644999999999996</v>
      </c>
      <c r="F31" s="65">
        <f t="shared" si="1"/>
        <v>26</v>
      </c>
      <c r="G31" s="65">
        <f t="shared" si="8"/>
        <v>92.112000000000009</v>
      </c>
      <c r="H31" s="65">
        <f t="shared" si="2"/>
        <v>204.75700000000001</v>
      </c>
      <c r="I31" s="65">
        <f t="shared" si="3"/>
        <v>445.24299999999999</v>
      </c>
      <c r="J31" s="68">
        <v>300</v>
      </c>
      <c r="K31" s="65">
        <f t="shared" si="5"/>
        <v>145.24299999999999</v>
      </c>
      <c r="L31" s="24">
        <f t="shared" si="6"/>
        <v>0.22345076923076923</v>
      </c>
    </row>
    <row r="32" spans="1:12" x14ac:dyDescent="0.35">
      <c r="A32" s="7" t="s">
        <v>184</v>
      </c>
      <c r="B32" s="8">
        <f>1.2*4</f>
        <v>4.8</v>
      </c>
      <c r="C32" s="66">
        <v>2520</v>
      </c>
      <c r="D32" s="65"/>
      <c r="E32" s="67">
        <f t="shared" si="0"/>
        <v>335.916</v>
      </c>
      <c r="F32" s="65">
        <f t="shared" si="1"/>
        <v>100.8</v>
      </c>
      <c r="G32" s="65">
        <f t="shared" si="8"/>
        <v>368.44800000000004</v>
      </c>
      <c r="H32" s="65">
        <f t="shared" si="2"/>
        <v>805.16399999999999</v>
      </c>
      <c r="I32" s="65">
        <f t="shared" si="3"/>
        <v>1714.836</v>
      </c>
      <c r="J32" s="68">
        <v>1200</v>
      </c>
      <c r="K32" s="65">
        <f t="shared" si="5"/>
        <v>514.83600000000001</v>
      </c>
      <c r="L32" s="24">
        <f t="shared" si="6"/>
        <v>0.20430000000000001</v>
      </c>
    </row>
    <row r="33" spans="1:12" x14ac:dyDescent="0.35">
      <c r="A33" s="7" t="s">
        <v>185</v>
      </c>
      <c r="B33" s="8">
        <f>1.2*6</f>
        <v>7.1999999999999993</v>
      </c>
      <c r="C33" s="66">
        <v>3660</v>
      </c>
      <c r="D33" s="65"/>
      <c r="E33" s="67">
        <f t="shared" si="0"/>
        <v>487.87799999999999</v>
      </c>
      <c r="F33" s="65">
        <f t="shared" si="1"/>
        <v>146.4</v>
      </c>
      <c r="G33" s="65">
        <f t="shared" si="8"/>
        <v>552.67200000000003</v>
      </c>
      <c r="H33" s="65">
        <f t="shared" si="2"/>
        <v>1186.95</v>
      </c>
      <c r="I33" s="65">
        <f t="shared" si="3"/>
        <v>2473.0500000000002</v>
      </c>
      <c r="J33" s="68">
        <v>1800</v>
      </c>
      <c r="K33" s="65">
        <f t="shared" si="5"/>
        <v>673.05000000000018</v>
      </c>
      <c r="L33" s="24">
        <f t="shared" si="6"/>
        <v>0.18389344262295088</v>
      </c>
    </row>
    <row r="34" spans="1:12" x14ac:dyDescent="0.35">
      <c r="A34" s="7" t="s">
        <v>138</v>
      </c>
      <c r="B34" s="8">
        <v>1.5</v>
      </c>
      <c r="C34" s="66">
        <v>400</v>
      </c>
      <c r="D34" s="65">
        <v>50</v>
      </c>
      <c r="E34" s="67">
        <f t="shared" si="0"/>
        <v>53.32</v>
      </c>
      <c r="F34" s="65">
        <f t="shared" si="1"/>
        <v>16</v>
      </c>
      <c r="G34" s="65">
        <f t="shared" si="8"/>
        <v>115.14000000000001</v>
      </c>
      <c r="H34" s="65">
        <f t="shared" si="2"/>
        <v>234.46</v>
      </c>
      <c r="I34" s="65">
        <f t="shared" si="3"/>
        <v>165.54</v>
      </c>
      <c r="J34" s="68"/>
      <c r="K34" s="65">
        <f t="shared" si="5"/>
        <v>165.54</v>
      </c>
      <c r="L34" s="24">
        <f t="shared" si="6"/>
        <v>0.41385</v>
      </c>
    </row>
    <row r="35" spans="1:12" x14ac:dyDescent="0.35">
      <c r="A35" s="7" t="s">
        <v>11</v>
      </c>
      <c r="B35" s="8">
        <v>0.03</v>
      </c>
      <c r="C35" s="66">
        <v>260</v>
      </c>
      <c r="D35" s="65"/>
      <c r="E35" s="67">
        <f t="shared" si="0"/>
        <v>34.658000000000001</v>
      </c>
      <c r="F35" s="65">
        <f t="shared" si="1"/>
        <v>10.4</v>
      </c>
      <c r="G35" s="65">
        <f t="shared" si="8"/>
        <v>2.3028</v>
      </c>
      <c r="H35" s="65">
        <f t="shared" si="2"/>
        <v>47.360799999999998</v>
      </c>
      <c r="I35" s="65">
        <f t="shared" si="3"/>
        <v>212.63920000000002</v>
      </c>
      <c r="J35" s="68"/>
      <c r="K35" s="65">
        <f t="shared" si="5"/>
        <v>212.63920000000002</v>
      </c>
      <c r="L35" s="24">
        <f t="shared" si="6"/>
        <v>0.81784307692307701</v>
      </c>
    </row>
    <row r="36" spans="1:12" x14ac:dyDescent="0.35">
      <c r="A36" s="7" t="s">
        <v>12</v>
      </c>
      <c r="B36" s="8">
        <v>0.12</v>
      </c>
      <c r="C36" s="66">
        <v>680</v>
      </c>
      <c r="D36" s="65"/>
      <c r="E36" s="67">
        <f t="shared" si="0"/>
        <v>90.644000000000005</v>
      </c>
      <c r="F36" s="65">
        <f t="shared" si="1"/>
        <v>27.2</v>
      </c>
      <c r="G36" s="65">
        <f t="shared" si="8"/>
        <v>9.2111999999999998</v>
      </c>
      <c r="H36" s="65">
        <f t="shared" si="2"/>
        <v>127.05520000000001</v>
      </c>
      <c r="I36" s="65">
        <f t="shared" si="3"/>
        <v>552.94479999999999</v>
      </c>
      <c r="J36" s="68">
        <f>I36*60%</f>
        <v>331.76687999999996</v>
      </c>
      <c r="K36" s="65">
        <f t="shared" si="5"/>
        <v>221.17792000000003</v>
      </c>
      <c r="L36" s="24">
        <f t="shared" si="6"/>
        <v>0.32526164705882354</v>
      </c>
    </row>
    <row r="37" spans="1:12" x14ac:dyDescent="0.35">
      <c r="A37" s="7" t="s">
        <v>156</v>
      </c>
      <c r="B37" s="8">
        <v>1</v>
      </c>
      <c r="C37" s="66">
        <v>810</v>
      </c>
      <c r="D37" s="65">
        <v>50</v>
      </c>
      <c r="E37" s="67">
        <f t="shared" si="0"/>
        <v>107.973</v>
      </c>
      <c r="F37" s="65">
        <f t="shared" si="1"/>
        <v>32.4</v>
      </c>
      <c r="G37" s="65">
        <f t="shared" si="8"/>
        <v>76.760000000000005</v>
      </c>
      <c r="H37" s="65">
        <f t="shared" si="2"/>
        <v>267.13300000000004</v>
      </c>
      <c r="I37" s="65">
        <f t="shared" si="3"/>
        <v>542.86699999999996</v>
      </c>
      <c r="J37" s="68">
        <v>350</v>
      </c>
      <c r="K37" s="65">
        <f t="shared" si="5"/>
        <v>192.86699999999996</v>
      </c>
      <c r="L37" s="24">
        <f t="shared" si="6"/>
        <v>0.23810740740740735</v>
      </c>
    </row>
    <row r="38" spans="1:12" x14ac:dyDescent="0.35">
      <c r="A38" s="7" t="s">
        <v>157</v>
      </c>
      <c r="B38" s="8">
        <v>4</v>
      </c>
      <c r="C38" s="66">
        <v>3200</v>
      </c>
      <c r="D38" s="65">
        <f>200</f>
        <v>200</v>
      </c>
      <c r="E38" s="67">
        <f t="shared" si="0"/>
        <v>426.56</v>
      </c>
      <c r="F38" s="65">
        <f t="shared" si="1"/>
        <v>128</v>
      </c>
      <c r="G38" s="65">
        <f t="shared" si="8"/>
        <v>307.04000000000002</v>
      </c>
      <c r="H38" s="65">
        <f t="shared" si="2"/>
        <v>1061.5999999999999</v>
      </c>
      <c r="I38" s="65">
        <f t="shared" si="3"/>
        <v>2138.4</v>
      </c>
      <c r="J38" s="68">
        <v>1400</v>
      </c>
      <c r="K38" s="65">
        <f t="shared" si="5"/>
        <v>738.40000000000009</v>
      </c>
      <c r="L38" s="24">
        <f t="shared" si="6"/>
        <v>0.23075000000000004</v>
      </c>
    </row>
    <row r="39" spans="1:12" x14ac:dyDescent="0.35">
      <c r="A39" s="7" t="s">
        <v>182</v>
      </c>
      <c r="B39" s="8">
        <v>6</v>
      </c>
      <c r="C39" s="66">
        <v>4740</v>
      </c>
      <c r="D39" s="65">
        <f>50*6</f>
        <v>300</v>
      </c>
      <c r="E39" s="67">
        <f t="shared" si="0"/>
        <v>631.84199999999998</v>
      </c>
      <c r="F39" s="65">
        <f t="shared" si="1"/>
        <v>189.6</v>
      </c>
      <c r="G39" s="65">
        <f t="shared" si="8"/>
        <v>460.56000000000006</v>
      </c>
      <c r="H39" s="65">
        <f t="shared" si="2"/>
        <v>1582.002</v>
      </c>
      <c r="I39" s="65">
        <f t="shared" si="3"/>
        <v>3157.998</v>
      </c>
      <c r="J39" s="68">
        <v>2100</v>
      </c>
      <c r="K39" s="65">
        <f t="shared" si="5"/>
        <v>1057.998</v>
      </c>
      <c r="L39" s="24">
        <f t="shared" si="6"/>
        <v>0.22320632911392407</v>
      </c>
    </row>
    <row r="40" spans="1:12" x14ac:dyDescent="0.35">
      <c r="A40" s="7" t="s">
        <v>183</v>
      </c>
      <c r="B40" s="8">
        <v>8</v>
      </c>
      <c r="C40" s="66">
        <v>6300</v>
      </c>
      <c r="D40" s="65">
        <f>50*8</f>
        <v>400</v>
      </c>
      <c r="E40" s="67">
        <f t="shared" si="0"/>
        <v>839.79</v>
      </c>
      <c r="F40" s="65">
        <f t="shared" si="1"/>
        <v>252</v>
      </c>
      <c r="G40" s="65">
        <f t="shared" si="8"/>
        <v>614.08000000000004</v>
      </c>
      <c r="H40" s="65">
        <f t="shared" si="2"/>
        <v>2105.87</v>
      </c>
      <c r="I40" s="65">
        <f t="shared" si="3"/>
        <v>4194.13</v>
      </c>
      <c r="J40" s="68">
        <v>2800</v>
      </c>
      <c r="K40" s="65">
        <f t="shared" si="5"/>
        <v>1394.13</v>
      </c>
      <c r="L40" s="24">
        <f t="shared" si="6"/>
        <v>0.2212904761904762</v>
      </c>
    </row>
    <row r="41" spans="1:12" x14ac:dyDescent="0.35">
      <c r="A41" s="7" t="s">
        <v>220</v>
      </c>
      <c r="B41" s="8">
        <v>1</v>
      </c>
      <c r="C41" s="66">
        <v>350</v>
      </c>
      <c r="D41" s="65"/>
      <c r="E41" s="67">
        <f t="shared" si="0"/>
        <v>46.655000000000001</v>
      </c>
      <c r="F41" s="65">
        <f t="shared" si="1"/>
        <v>14</v>
      </c>
      <c r="G41" s="65">
        <v>76.760000000000005</v>
      </c>
      <c r="H41" s="65">
        <f t="shared" si="2"/>
        <v>137.41500000000002</v>
      </c>
      <c r="I41" s="65">
        <f t="shared" si="3"/>
        <v>212.58499999999998</v>
      </c>
      <c r="J41" s="68">
        <v>150</v>
      </c>
      <c r="K41" s="65">
        <f t="shared" si="5"/>
        <v>62.58499999999998</v>
      </c>
      <c r="L41" s="24">
        <f t="shared" si="6"/>
        <v>0.17881428571428565</v>
      </c>
    </row>
    <row r="42" spans="1:12" x14ac:dyDescent="0.35">
      <c r="L42" s="24"/>
    </row>
  </sheetData>
  <autoFilter ref="A3:L40" xr:uid="{3CD377A5-3CF8-47E3-AC5B-0F14A2198477}"/>
  <sortState xmlns:xlrd2="http://schemas.microsoft.com/office/spreadsheetml/2017/richdata2" ref="A4:L40">
    <sortCondition ref="A40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0CEC-CA73-4941-B452-8AAA77A4F605}">
  <dimension ref="A2:M49"/>
  <sheetViews>
    <sheetView tabSelected="1" topLeftCell="A14" zoomScale="115" zoomScaleNormal="115" workbookViewId="0">
      <selection activeCell="E20" sqref="E20"/>
    </sheetView>
  </sheetViews>
  <sheetFormatPr defaultRowHeight="18" x14ac:dyDescent="0.35"/>
  <cols>
    <col min="1" max="1" width="52.6640625" style="1" bestFit="1" customWidth="1"/>
    <col min="2" max="2" width="17.33203125" style="2" bestFit="1" customWidth="1"/>
    <col min="3" max="3" width="22.77734375" style="3" bestFit="1" customWidth="1"/>
    <col min="4" max="4" width="22.77734375" style="3" customWidth="1"/>
    <col min="5" max="5" width="15.21875" style="5" bestFit="1" customWidth="1"/>
    <col min="6" max="6" width="22.88671875" style="6" bestFit="1" customWidth="1"/>
    <col min="7" max="7" width="20.33203125" style="1" bestFit="1" customWidth="1"/>
    <col min="8" max="8" width="20.5546875" style="1" bestFit="1" customWidth="1"/>
    <col min="9" max="9" width="18.6640625" style="1" customWidth="1"/>
    <col min="10" max="10" width="18.44140625" style="1" bestFit="1" customWidth="1"/>
    <col min="11" max="11" width="17.77734375" style="1" bestFit="1" customWidth="1"/>
    <col min="12" max="12" width="21.5546875" style="1" bestFit="1" customWidth="1"/>
    <col min="13" max="13" width="14.33203125" style="22" bestFit="1" customWidth="1"/>
    <col min="14" max="16384" width="8.88671875" style="1"/>
  </cols>
  <sheetData>
    <row r="2" spans="1:13" x14ac:dyDescent="0.35">
      <c r="F2" s="56">
        <v>7.9299999999999995E-2</v>
      </c>
      <c r="G2" s="15">
        <v>0.04</v>
      </c>
      <c r="H2" s="16">
        <v>76.760000000000005</v>
      </c>
    </row>
    <row r="3" spans="1:13" s="4" customFormat="1" ht="54" x14ac:dyDescent="0.3">
      <c r="A3" s="17" t="s">
        <v>0</v>
      </c>
      <c r="B3" s="18" t="s">
        <v>7</v>
      </c>
      <c r="C3" s="18" t="s">
        <v>160</v>
      </c>
      <c r="D3" s="18" t="s">
        <v>159</v>
      </c>
      <c r="E3" s="18" t="s">
        <v>13</v>
      </c>
      <c r="F3" s="18" t="s">
        <v>15</v>
      </c>
      <c r="G3" s="18" t="s">
        <v>16</v>
      </c>
      <c r="H3" s="18" t="s">
        <v>17</v>
      </c>
      <c r="I3" s="18" t="s">
        <v>19</v>
      </c>
      <c r="J3" s="18" t="s">
        <v>20</v>
      </c>
      <c r="K3" s="18" t="s">
        <v>21</v>
      </c>
      <c r="L3" s="18" t="s">
        <v>22</v>
      </c>
      <c r="M3" s="23" t="s">
        <v>18</v>
      </c>
    </row>
    <row r="4" spans="1:13" x14ac:dyDescent="0.35">
      <c r="A4" s="7" t="s">
        <v>150</v>
      </c>
      <c r="B4" s="8">
        <v>1</v>
      </c>
      <c r="C4" s="20">
        <v>2600</v>
      </c>
      <c r="D4" s="20">
        <v>2100</v>
      </c>
      <c r="E4" s="10">
        <v>750</v>
      </c>
      <c r="F4" s="11">
        <f t="shared" ref="F4:F29" si="0">$F$2*C4</f>
        <v>206.17999999999998</v>
      </c>
      <c r="G4" s="12">
        <f t="shared" ref="G4:G29" si="1">$G$2*C4</f>
        <v>104</v>
      </c>
      <c r="H4" s="13">
        <f t="shared" ref="H4:H28" si="2">$H$2*B4</f>
        <v>76.760000000000005</v>
      </c>
      <c r="I4" s="12">
        <f t="shared" ref="I4:I28" si="3">SUM(E4:H4)</f>
        <v>1136.9399999999998</v>
      </c>
      <c r="J4" s="12">
        <f t="shared" ref="J4:J28" si="4">C4-I4</f>
        <v>1463.0600000000002</v>
      </c>
      <c r="K4" s="19">
        <f t="shared" ref="K4:K27" si="5">J4*60%</f>
        <v>877.83600000000013</v>
      </c>
      <c r="L4" s="12">
        <f t="shared" ref="L4:L28" si="6">J4-K4</f>
        <v>585.22400000000005</v>
      </c>
      <c r="M4" s="24">
        <f t="shared" ref="M4:M28" si="7">L4/C4</f>
        <v>0.22508615384615385</v>
      </c>
    </row>
    <row r="5" spans="1:13" x14ac:dyDescent="0.35">
      <c r="A5" s="7" t="s">
        <v>151</v>
      </c>
      <c r="B5" s="8">
        <v>1</v>
      </c>
      <c r="C5" s="20">
        <v>2600</v>
      </c>
      <c r="D5" s="20">
        <v>2100</v>
      </c>
      <c r="E5" s="10">
        <v>750</v>
      </c>
      <c r="F5" s="11">
        <f t="shared" si="0"/>
        <v>206.17999999999998</v>
      </c>
      <c r="G5" s="12">
        <f t="shared" si="1"/>
        <v>104</v>
      </c>
      <c r="H5" s="13">
        <f t="shared" si="2"/>
        <v>76.760000000000005</v>
      </c>
      <c r="I5" s="12">
        <f t="shared" si="3"/>
        <v>1136.9399999999998</v>
      </c>
      <c r="J5" s="12">
        <f t="shared" si="4"/>
        <v>1463.0600000000002</v>
      </c>
      <c r="K5" s="19">
        <f t="shared" si="5"/>
        <v>877.83600000000013</v>
      </c>
      <c r="L5" s="12">
        <f t="shared" si="6"/>
        <v>585.22400000000005</v>
      </c>
      <c r="M5" s="24">
        <f t="shared" si="7"/>
        <v>0.22508615384615385</v>
      </c>
    </row>
    <row r="6" spans="1:13" x14ac:dyDescent="0.35">
      <c r="A6" s="7" t="s">
        <v>152</v>
      </c>
      <c r="B6" s="8">
        <v>1</v>
      </c>
      <c r="C6" s="20">
        <v>3500</v>
      </c>
      <c r="D6" s="20">
        <v>3000</v>
      </c>
      <c r="E6" s="10">
        <v>750</v>
      </c>
      <c r="F6" s="11">
        <f t="shared" si="0"/>
        <v>277.55</v>
      </c>
      <c r="G6" s="12">
        <f t="shared" si="1"/>
        <v>140</v>
      </c>
      <c r="H6" s="13">
        <f t="shared" si="2"/>
        <v>76.760000000000005</v>
      </c>
      <c r="I6" s="12">
        <f t="shared" si="3"/>
        <v>1244.31</v>
      </c>
      <c r="J6" s="12">
        <f t="shared" si="4"/>
        <v>2255.69</v>
      </c>
      <c r="K6" s="19">
        <f t="shared" si="5"/>
        <v>1353.414</v>
      </c>
      <c r="L6" s="12">
        <f t="shared" si="6"/>
        <v>902.27600000000007</v>
      </c>
      <c r="M6" s="24">
        <f t="shared" si="7"/>
        <v>0.25779314285714289</v>
      </c>
    </row>
    <row r="7" spans="1:13" ht="18.600000000000001" customHeight="1" x14ac:dyDescent="0.35">
      <c r="A7" s="7" t="s">
        <v>153</v>
      </c>
      <c r="B7" s="8">
        <v>1</v>
      </c>
      <c r="C7" s="20">
        <v>3500</v>
      </c>
      <c r="D7" s="20">
        <v>3000</v>
      </c>
      <c r="E7" s="10">
        <v>750</v>
      </c>
      <c r="F7" s="11">
        <f t="shared" si="0"/>
        <v>277.55</v>
      </c>
      <c r="G7" s="12">
        <f t="shared" si="1"/>
        <v>140</v>
      </c>
      <c r="H7" s="13">
        <f t="shared" si="2"/>
        <v>76.760000000000005</v>
      </c>
      <c r="I7" s="12">
        <f t="shared" si="3"/>
        <v>1244.31</v>
      </c>
      <c r="J7" s="12">
        <f t="shared" si="4"/>
        <v>2255.69</v>
      </c>
      <c r="K7" s="19">
        <f t="shared" si="5"/>
        <v>1353.414</v>
      </c>
      <c r="L7" s="12">
        <f t="shared" si="6"/>
        <v>902.27600000000007</v>
      </c>
      <c r="M7" s="24">
        <f t="shared" si="7"/>
        <v>0.25779314285714289</v>
      </c>
    </row>
    <row r="8" spans="1:13" ht="17.399999999999999" customHeight="1" x14ac:dyDescent="0.35">
      <c r="A8" s="7" t="s">
        <v>148</v>
      </c>
      <c r="B8" s="8">
        <v>1</v>
      </c>
      <c r="C8" s="20">
        <v>6000</v>
      </c>
      <c r="D8" s="20">
        <v>5500</v>
      </c>
      <c r="E8" s="10">
        <v>2100</v>
      </c>
      <c r="F8" s="11">
        <f t="shared" si="0"/>
        <v>475.79999999999995</v>
      </c>
      <c r="G8" s="12">
        <f t="shared" si="1"/>
        <v>240</v>
      </c>
      <c r="H8" s="13">
        <f t="shared" si="2"/>
        <v>76.760000000000005</v>
      </c>
      <c r="I8" s="12">
        <f t="shared" si="3"/>
        <v>2892.5600000000004</v>
      </c>
      <c r="J8" s="12">
        <f t="shared" si="4"/>
        <v>3107.4399999999996</v>
      </c>
      <c r="K8" s="19">
        <f t="shared" si="5"/>
        <v>1864.4639999999997</v>
      </c>
      <c r="L8" s="12">
        <f t="shared" si="6"/>
        <v>1242.9759999999999</v>
      </c>
      <c r="M8" s="24">
        <f t="shared" si="7"/>
        <v>0.20716266666666663</v>
      </c>
    </row>
    <row r="9" spans="1:13" x14ac:dyDescent="0.35">
      <c r="A9" s="7" t="s">
        <v>147</v>
      </c>
      <c r="B9" s="8">
        <v>1</v>
      </c>
      <c r="C9" s="20">
        <v>6500</v>
      </c>
      <c r="D9" s="20">
        <v>6000</v>
      </c>
      <c r="E9" s="10">
        <v>1850</v>
      </c>
      <c r="F9" s="11">
        <f t="shared" si="0"/>
        <v>515.44999999999993</v>
      </c>
      <c r="G9" s="12">
        <f t="shared" si="1"/>
        <v>260</v>
      </c>
      <c r="H9" s="13">
        <f t="shared" si="2"/>
        <v>76.760000000000005</v>
      </c>
      <c r="I9" s="12">
        <f t="shared" si="3"/>
        <v>2702.21</v>
      </c>
      <c r="J9" s="12">
        <f t="shared" si="4"/>
        <v>3797.79</v>
      </c>
      <c r="K9" s="19">
        <f t="shared" si="5"/>
        <v>2278.674</v>
      </c>
      <c r="L9" s="12">
        <f t="shared" si="6"/>
        <v>1519.116</v>
      </c>
      <c r="M9" s="24">
        <f t="shared" si="7"/>
        <v>0.23371015384615385</v>
      </c>
    </row>
    <row r="10" spans="1:13" x14ac:dyDescent="0.35">
      <c r="A10" s="7" t="s">
        <v>149</v>
      </c>
      <c r="B10" s="8">
        <v>1</v>
      </c>
      <c r="C10" s="20">
        <v>3000</v>
      </c>
      <c r="D10" s="20">
        <v>2480</v>
      </c>
      <c r="E10" s="10">
        <v>620</v>
      </c>
      <c r="F10" s="11">
        <f t="shared" si="0"/>
        <v>237.89999999999998</v>
      </c>
      <c r="G10" s="12">
        <f t="shared" si="1"/>
        <v>120</v>
      </c>
      <c r="H10" s="13">
        <f t="shared" si="2"/>
        <v>76.760000000000005</v>
      </c>
      <c r="I10" s="12">
        <f t="shared" si="3"/>
        <v>1054.6600000000001</v>
      </c>
      <c r="J10" s="12">
        <f t="shared" si="4"/>
        <v>1945.34</v>
      </c>
      <c r="K10" s="19">
        <f t="shared" si="5"/>
        <v>1167.204</v>
      </c>
      <c r="L10" s="12">
        <f t="shared" si="6"/>
        <v>778.13599999999997</v>
      </c>
      <c r="M10" s="24">
        <f t="shared" si="7"/>
        <v>0.25937866666666665</v>
      </c>
    </row>
    <row r="11" spans="1:13" x14ac:dyDescent="0.35">
      <c r="A11" s="7" t="s">
        <v>140</v>
      </c>
      <c r="B11" s="8">
        <v>1</v>
      </c>
      <c r="C11" s="21">
        <v>3500</v>
      </c>
      <c r="D11" s="21">
        <v>3000</v>
      </c>
      <c r="E11" s="10">
        <f>821*2</f>
        <v>1642</v>
      </c>
      <c r="F11" s="11">
        <f t="shared" si="0"/>
        <v>277.55</v>
      </c>
      <c r="G11" s="12">
        <f t="shared" si="1"/>
        <v>140</v>
      </c>
      <c r="H11" s="13">
        <f t="shared" si="2"/>
        <v>76.760000000000005</v>
      </c>
      <c r="I11" s="12">
        <f t="shared" si="3"/>
        <v>2136.3100000000004</v>
      </c>
      <c r="J11" s="12">
        <f t="shared" si="4"/>
        <v>1363.6899999999996</v>
      </c>
      <c r="K11" s="19">
        <f t="shared" si="5"/>
        <v>818.21399999999971</v>
      </c>
      <c r="L11" s="12">
        <f t="shared" si="6"/>
        <v>545.47599999999989</v>
      </c>
      <c r="M11" s="24">
        <f t="shared" si="7"/>
        <v>0.15585028571428569</v>
      </c>
    </row>
    <row r="12" spans="1:13" x14ac:dyDescent="0.35">
      <c r="A12" s="7" t="s">
        <v>143</v>
      </c>
      <c r="B12" s="8">
        <v>1</v>
      </c>
      <c r="C12" s="20">
        <v>2900</v>
      </c>
      <c r="D12" s="20">
        <v>2480</v>
      </c>
      <c r="E12" s="10">
        <v>510</v>
      </c>
      <c r="F12" s="11">
        <f t="shared" si="0"/>
        <v>229.97</v>
      </c>
      <c r="G12" s="12">
        <f t="shared" si="1"/>
        <v>116</v>
      </c>
      <c r="H12" s="13">
        <f t="shared" si="2"/>
        <v>76.760000000000005</v>
      </c>
      <c r="I12" s="12">
        <f t="shared" si="3"/>
        <v>932.73</v>
      </c>
      <c r="J12" s="12">
        <f t="shared" si="4"/>
        <v>1967.27</v>
      </c>
      <c r="K12" s="19">
        <f t="shared" si="5"/>
        <v>1180.3619999999999</v>
      </c>
      <c r="L12" s="12">
        <f t="shared" si="6"/>
        <v>786.90800000000013</v>
      </c>
      <c r="M12" s="24">
        <f t="shared" si="7"/>
        <v>0.27134758620689658</v>
      </c>
    </row>
    <row r="13" spans="1:13" x14ac:dyDescent="0.35">
      <c r="A13" s="7" t="s">
        <v>142</v>
      </c>
      <c r="B13" s="8">
        <v>1</v>
      </c>
      <c r="C13" s="20">
        <v>2900</v>
      </c>
      <c r="D13" s="20">
        <v>2480</v>
      </c>
      <c r="E13" s="10">
        <v>500</v>
      </c>
      <c r="F13" s="11">
        <f t="shared" si="0"/>
        <v>229.97</v>
      </c>
      <c r="G13" s="12">
        <f t="shared" si="1"/>
        <v>116</v>
      </c>
      <c r="H13" s="13">
        <f t="shared" si="2"/>
        <v>76.760000000000005</v>
      </c>
      <c r="I13" s="12">
        <f t="shared" si="3"/>
        <v>922.73</v>
      </c>
      <c r="J13" s="12">
        <f t="shared" si="4"/>
        <v>1977.27</v>
      </c>
      <c r="K13" s="19">
        <f t="shared" si="5"/>
        <v>1186.3619999999999</v>
      </c>
      <c r="L13" s="12">
        <f t="shared" si="6"/>
        <v>790.90800000000013</v>
      </c>
      <c r="M13" s="24">
        <f t="shared" si="7"/>
        <v>0.27272689655172416</v>
      </c>
    </row>
    <row r="14" spans="1:13" x14ac:dyDescent="0.35">
      <c r="A14" s="7" t="s">
        <v>141</v>
      </c>
      <c r="B14" s="8">
        <v>1</v>
      </c>
      <c r="C14" s="20">
        <v>2900</v>
      </c>
      <c r="D14" s="20">
        <v>2480</v>
      </c>
      <c r="E14" s="10">
        <v>500</v>
      </c>
      <c r="F14" s="11">
        <f t="shared" si="0"/>
        <v>229.97</v>
      </c>
      <c r="G14" s="12">
        <f t="shared" si="1"/>
        <v>116</v>
      </c>
      <c r="H14" s="13">
        <f t="shared" si="2"/>
        <v>76.760000000000005</v>
      </c>
      <c r="I14" s="12">
        <f t="shared" si="3"/>
        <v>922.73</v>
      </c>
      <c r="J14" s="12">
        <f t="shared" si="4"/>
        <v>1977.27</v>
      </c>
      <c r="K14" s="19">
        <f t="shared" si="5"/>
        <v>1186.3619999999999</v>
      </c>
      <c r="L14" s="12">
        <f t="shared" si="6"/>
        <v>790.90800000000013</v>
      </c>
      <c r="M14" s="24">
        <f t="shared" si="7"/>
        <v>0.27272689655172416</v>
      </c>
    </row>
    <row r="15" spans="1:13" x14ac:dyDescent="0.35">
      <c r="A15" s="7" t="s">
        <v>146</v>
      </c>
      <c r="B15" s="8">
        <v>1</v>
      </c>
      <c r="C15" s="20">
        <v>2900</v>
      </c>
      <c r="D15" s="20">
        <v>2480</v>
      </c>
      <c r="E15" s="10">
        <v>300</v>
      </c>
      <c r="F15" s="11">
        <f t="shared" si="0"/>
        <v>229.97</v>
      </c>
      <c r="G15" s="12">
        <f t="shared" si="1"/>
        <v>116</v>
      </c>
      <c r="H15" s="13">
        <f t="shared" si="2"/>
        <v>76.760000000000005</v>
      </c>
      <c r="I15" s="12">
        <f t="shared" si="3"/>
        <v>722.73</v>
      </c>
      <c r="J15" s="12">
        <f t="shared" si="4"/>
        <v>2177.27</v>
      </c>
      <c r="K15" s="19">
        <f t="shared" si="5"/>
        <v>1306.3619999999999</v>
      </c>
      <c r="L15" s="12">
        <f t="shared" si="6"/>
        <v>870.90800000000013</v>
      </c>
      <c r="M15" s="24">
        <f t="shared" si="7"/>
        <v>0.30031310344827589</v>
      </c>
    </row>
    <row r="16" spans="1:13" x14ac:dyDescent="0.35">
      <c r="A16" s="7" t="s">
        <v>144</v>
      </c>
      <c r="B16" s="8">
        <v>1</v>
      </c>
      <c r="C16" s="20">
        <v>2900</v>
      </c>
      <c r="D16" s="20">
        <v>2480</v>
      </c>
      <c r="E16" s="10">
        <v>420</v>
      </c>
      <c r="F16" s="11">
        <f t="shared" si="0"/>
        <v>229.97</v>
      </c>
      <c r="G16" s="12">
        <f t="shared" si="1"/>
        <v>116</v>
      </c>
      <c r="H16" s="13">
        <f t="shared" si="2"/>
        <v>76.760000000000005</v>
      </c>
      <c r="I16" s="12">
        <f t="shared" si="3"/>
        <v>842.73</v>
      </c>
      <c r="J16" s="12">
        <f t="shared" si="4"/>
        <v>2057.27</v>
      </c>
      <c r="K16" s="19">
        <f t="shared" si="5"/>
        <v>1234.3619999999999</v>
      </c>
      <c r="L16" s="12">
        <f t="shared" si="6"/>
        <v>822.90800000000013</v>
      </c>
      <c r="M16" s="24">
        <f t="shared" si="7"/>
        <v>0.2837613793103449</v>
      </c>
    </row>
    <row r="17" spans="1:13" ht="17.399999999999999" customHeight="1" x14ac:dyDescent="0.35">
      <c r="A17" s="7" t="s">
        <v>145</v>
      </c>
      <c r="B17" s="8">
        <v>1</v>
      </c>
      <c r="C17" s="20">
        <v>2900</v>
      </c>
      <c r="D17" s="20">
        <v>2480</v>
      </c>
      <c r="E17" s="10">
        <v>390</v>
      </c>
      <c r="F17" s="11">
        <f t="shared" si="0"/>
        <v>229.97</v>
      </c>
      <c r="G17" s="12">
        <f t="shared" si="1"/>
        <v>116</v>
      </c>
      <c r="H17" s="13">
        <f t="shared" si="2"/>
        <v>76.760000000000005</v>
      </c>
      <c r="I17" s="12">
        <f t="shared" si="3"/>
        <v>812.73</v>
      </c>
      <c r="J17" s="12">
        <f t="shared" si="4"/>
        <v>2087.27</v>
      </c>
      <c r="K17" s="19">
        <f t="shared" si="5"/>
        <v>1252.3619999999999</v>
      </c>
      <c r="L17" s="12">
        <f t="shared" si="6"/>
        <v>834.90800000000013</v>
      </c>
      <c r="M17" s="24">
        <f t="shared" si="7"/>
        <v>0.28789931034482763</v>
      </c>
    </row>
    <row r="18" spans="1:13" x14ac:dyDescent="0.35">
      <c r="A18" s="7" t="s">
        <v>139</v>
      </c>
      <c r="B18" s="8">
        <v>1</v>
      </c>
      <c r="C18" s="20">
        <v>3800</v>
      </c>
      <c r="D18" s="20">
        <v>3200</v>
      </c>
      <c r="E18" s="10">
        <v>1150</v>
      </c>
      <c r="F18" s="11">
        <f t="shared" si="0"/>
        <v>301.33999999999997</v>
      </c>
      <c r="G18" s="12">
        <f t="shared" si="1"/>
        <v>152</v>
      </c>
      <c r="H18" s="13">
        <f t="shared" si="2"/>
        <v>76.760000000000005</v>
      </c>
      <c r="I18" s="12">
        <f t="shared" si="3"/>
        <v>1680.1</v>
      </c>
      <c r="J18" s="12">
        <f t="shared" si="4"/>
        <v>2119.9</v>
      </c>
      <c r="K18" s="19">
        <f t="shared" si="5"/>
        <v>1271.94</v>
      </c>
      <c r="L18" s="12">
        <f t="shared" si="6"/>
        <v>847.96</v>
      </c>
      <c r="M18" s="24">
        <f t="shared" si="7"/>
        <v>0.22314736842105265</v>
      </c>
    </row>
    <row r="19" spans="1:13" x14ac:dyDescent="0.35">
      <c r="A19" s="7" t="s">
        <v>155</v>
      </c>
      <c r="B19" s="8">
        <v>1</v>
      </c>
      <c r="C19" s="20">
        <v>3800</v>
      </c>
      <c r="D19" s="20">
        <v>3200</v>
      </c>
      <c r="E19" s="10">
        <v>1500</v>
      </c>
      <c r="F19" s="11">
        <f t="shared" si="0"/>
        <v>301.33999999999997</v>
      </c>
      <c r="G19" s="12">
        <f t="shared" si="1"/>
        <v>152</v>
      </c>
      <c r="H19" s="13">
        <f t="shared" si="2"/>
        <v>76.760000000000005</v>
      </c>
      <c r="I19" s="12">
        <f t="shared" si="3"/>
        <v>2030.1</v>
      </c>
      <c r="J19" s="12">
        <f t="shared" si="4"/>
        <v>1769.9</v>
      </c>
      <c r="K19" s="19">
        <f t="shared" si="5"/>
        <v>1061.94</v>
      </c>
      <c r="L19" s="12">
        <f t="shared" si="6"/>
        <v>707.96</v>
      </c>
      <c r="M19" s="24">
        <f t="shared" si="7"/>
        <v>0.18630526315789475</v>
      </c>
    </row>
    <row r="20" spans="1:13" x14ac:dyDescent="0.35">
      <c r="A20" s="7" t="s">
        <v>158</v>
      </c>
      <c r="B20" s="8">
        <v>1</v>
      </c>
      <c r="C20" s="20">
        <v>19000</v>
      </c>
      <c r="D20" s="20">
        <v>1600</v>
      </c>
      <c r="E20" s="10">
        <v>5594</v>
      </c>
      <c r="F20" s="11">
        <f t="shared" si="0"/>
        <v>1506.6999999999998</v>
      </c>
      <c r="G20" s="12">
        <f t="shared" si="1"/>
        <v>760</v>
      </c>
      <c r="H20" s="13">
        <f t="shared" si="2"/>
        <v>76.760000000000005</v>
      </c>
      <c r="I20" s="12">
        <f t="shared" si="3"/>
        <v>7937.46</v>
      </c>
      <c r="J20" s="12">
        <f t="shared" si="4"/>
        <v>11062.54</v>
      </c>
      <c r="K20" s="19">
        <f t="shared" si="5"/>
        <v>6637.5240000000003</v>
      </c>
      <c r="L20" s="12">
        <f t="shared" si="6"/>
        <v>4425.0160000000005</v>
      </c>
      <c r="M20" s="24">
        <f t="shared" si="7"/>
        <v>0.23289557894736845</v>
      </c>
    </row>
    <row r="21" spans="1:13" x14ac:dyDescent="0.35">
      <c r="A21" s="7" t="s">
        <v>161</v>
      </c>
      <c r="B21" s="8">
        <v>1</v>
      </c>
      <c r="C21" s="20">
        <v>650</v>
      </c>
      <c r="D21" s="20"/>
      <c r="E21" s="10">
        <v>48</v>
      </c>
      <c r="F21" s="11">
        <f t="shared" si="0"/>
        <v>51.544999999999995</v>
      </c>
      <c r="G21" s="12">
        <f t="shared" si="1"/>
        <v>26</v>
      </c>
      <c r="H21" s="13">
        <f t="shared" si="2"/>
        <v>76.760000000000005</v>
      </c>
      <c r="I21" s="12">
        <f t="shared" si="3"/>
        <v>202.30500000000001</v>
      </c>
      <c r="J21" s="12">
        <f t="shared" si="4"/>
        <v>447.69499999999999</v>
      </c>
      <c r="K21" s="19">
        <f t="shared" si="5"/>
        <v>268.61699999999996</v>
      </c>
      <c r="L21" s="12">
        <f t="shared" si="6"/>
        <v>179.07800000000003</v>
      </c>
      <c r="M21" s="24">
        <f t="shared" si="7"/>
        <v>0.27550461538461546</v>
      </c>
    </row>
    <row r="22" spans="1:13" x14ac:dyDescent="0.35">
      <c r="A22" s="7" t="s">
        <v>206</v>
      </c>
      <c r="B22" s="8">
        <v>1</v>
      </c>
      <c r="C22" s="20">
        <v>1760</v>
      </c>
      <c r="D22" s="20">
        <v>440</v>
      </c>
      <c r="E22" s="10">
        <v>64</v>
      </c>
      <c r="F22" s="11">
        <f t="shared" si="0"/>
        <v>139.56799999999998</v>
      </c>
      <c r="G22" s="12">
        <f t="shared" si="1"/>
        <v>70.400000000000006</v>
      </c>
      <c r="H22" s="13">
        <f t="shared" si="2"/>
        <v>76.760000000000005</v>
      </c>
      <c r="I22" s="12">
        <f t="shared" si="3"/>
        <v>350.72799999999995</v>
      </c>
      <c r="J22" s="12">
        <f t="shared" si="4"/>
        <v>1409.2719999999999</v>
      </c>
      <c r="K22" s="19">
        <f t="shared" si="5"/>
        <v>845.56319999999994</v>
      </c>
      <c r="L22" s="12">
        <f t="shared" si="6"/>
        <v>563.7088</v>
      </c>
      <c r="M22" s="24">
        <f t="shared" si="7"/>
        <v>0.32028909090909091</v>
      </c>
    </row>
    <row r="23" spans="1:13" x14ac:dyDescent="0.35">
      <c r="A23" s="7" t="s">
        <v>208</v>
      </c>
      <c r="B23" s="8">
        <v>1</v>
      </c>
      <c r="C23" s="20">
        <v>5600</v>
      </c>
      <c r="D23" s="20">
        <v>1400</v>
      </c>
      <c r="E23" s="10">
        <f>350+10</f>
        <v>360</v>
      </c>
      <c r="F23" s="11">
        <f t="shared" si="0"/>
        <v>444.08</v>
      </c>
      <c r="G23" s="12">
        <f t="shared" si="1"/>
        <v>224</v>
      </c>
      <c r="H23" s="13">
        <f t="shared" si="2"/>
        <v>76.760000000000005</v>
      </c>
      <c r="I23" s="12">
        <f t="shared" si="3"/>
        <v>1104.8399999999999</v>
      </c>
      <c r="J23" s="12">
        <f t="shared" si="4"/>
        <v>4495.16</v>
      </c>
      <c r="K23" s="19">
        <f t="shared" si="5"/>
        <v>2697.096</v>
      </c>
      <c r="L23" s="12">
        <f t="shared" si="6"/>
        <v>1798.0639999999999</v>
      </c>
      <c r="M23" s="24">
        <f t="shared" si="7"/>
        <v>0.32108285714285711</v>
      </c>
    </row>
    <row r="24" spans="1:13" x14ac:dyDescent="0.35">
      <c r="A24" s="7" t="s">
        <v>210</v>
      </c>
      <c r="B24" s="8">
        <v>1</v>
      </c>
      <c r="C24" s="20">
        <v>1600</v>
      </c>
      <c r="D24" s="20">
        <v>400</v>
      </c>
      <c r="E24" s="10">
        <f>71.17+10</f>
        <v>81.17</v>
      </c>
      <c r="F24" s="11">
        <f t="shared" si="0"/>
        <v>126.88</v>
      </c>
      <c r="G24" s="12">
        <f t="shared" si="1"/>
        <v>64</v>
      </c>
      <c r="H24" s="13">
        <f t="shared" si="2"/>
        <v>76.760000000000005</v>
      </c>
      <c r="I24" s="12">
        <f t="shared" si="3"/>
        <v>348.81</v>
      </c>
      <c r="J24" s="12">
        <f t="shared" si="4"/>
        <v>1251.19</v>
      </c>
      <c r="K24" s="19">
        <f t="shared" si="5"/>
        <v>750.71400000000006</v>
      </c>
      <c r="L24" s="12">
        <f t="shared" si="6"/>
        <v>500.476</v>
      </c>
      <c r="M24" s="24">
        <f t="shared" si="7"/>
        <v>0.31279750000000001</v>
      </c>
    </row>
    <row r="25" spans="1:13" x14ac:dyDescent="0.35">
      <c r="A25" s="7" t="s">
        <v>211</v>
      </c>
      <c r="B25" s="8">
        <v>1</v>
      </c>
      <c r="C25" s="20">
        <v>600</v>
      </c>
      <c r="D25" s="20">
        <v>200</v>
      </c>
      <c r="E25" s="10">
        <v>40</v>
      </c>
      <c r="F25" s="11">
        <f t="shared" si="0"/>
        <v>47.58</v>
      </c>
      <c r="G25" s="12">
        <f t="shared" si="1"/>
        <v>24</v>
      </c>
      <c r="H25" s="13">
        <f t="shared" si="2"/>
        <v>76.760000000000005</v>
      </c>
      <c r="I25" s="12">
        <f t="shared" si="3"/>
        <v>188.34</v>
      </c>
      <c r="J25" s="12">
        <f t="shared" si="4"/>
        <v>411.65999999999997</v>
      </c>
      <c r="K25" s="19">
        <f t="shared" si="5"/>
        <v>246.99599999999998</v>
      </c>
      <c r="L25" s="12">
        <f t="shared" si="6"/>
        <v>164.66399999999999</v>
      </c>
      <c r="M25" s="24">
        <f t="shared" si="7"/>
        <v>0.27443999999999996</v>
      </c>
    </row>
    <row r="26" spans="1:13" x14ac:dyDescent="0.35">
      <c r="A26" s="7" t="s">
        <v>212</v>
      </c>
      <c r="B26" s="8">
        <v>1</v>
      </c>
      <c r="C26" s="20"/>
      <c r="D26" s="20"/>
      <c r="E26" s="10"/>
      <c r="F26" s="11">
        <f t="shared" si="0"/>
        <v>0</v>
      </c>
      <c r="G26" s="12">
        <f t="shared" si="1"/>
        <v>0</v>
      </c>
      <c r="H26" s="13">
        <f t="shared" si="2"/>
        <v>76.760000000000005</v>
      </c>
      <c r="I26" s="12">
        <f t="shared" si="3"/>
        <v>76.760000000000005</v>
      </c>
      <c r="J26" s="12">
        <f t="shared" si="4"/>
        <v>-76.760000000000005</v>
      </c>
      <c r="K26" s="19">
        <f t="shared" si="5"/>
        <v>-46.056000000000004</v>
      </c>
      <c r="L26" s="12">
        <f t="shared" si="6"/>
        <v>-30.704000000000001</v>
      </c>
      <c r="M26" s="24" t="e">
        <f t="shared" si="7"/>
        <v>#DIV/0!</v>
      </c>
    </row>
    <row r="27" spans="1:13" x14ac:dyDescent="0.35">
      <c r="A27" s="7" t="s">
        <v>213</v>
      </c>
      <c r="B27" s="8">
        <v>1</v>
      </c>
      <c r="C27" s="20">
        <v>1200</v>
      </c>
      <c r="D27" s="20"/>
      <c r="E27" s="10">
        <v>160</v>
      </c>
      <c r="F27" s="11">
        <f t="shared" si="0"/>
        <v>95.16</v>
      </c>
      <c r="G27" s="12">
        <f t="shared" si="1"/>
        <v>48</v>
      </c>
      <c r="H27" s="13">
        <f t="shared" si="2"/>
        <v>76.760000000000005</v>
      </c>
      <c r="I27" s="12">
        <f t="shared" si="3"/>
        <v>379.91999999999996</v>
      </c>
      <c r="J27" s="12">
        <f t="shared" si="4"/>
        <v>820.08</v>
      </c>
      <c r="K27" s="19">
        <f t="shared" si="5"/>
        <v>492.048</v>
      </c>
      <c r="L27" s="12">
        <f t="shared" si="6"/>
        <v>328.03200000000004</v>
      </c>
      <c r="M27" s="24">
        <f t="shared" si="7"/>
        <v>0.27336000000000005</v>
      </c>
    </row>
    <row r="28" spans="1:13" x14ac:dyDescent="0.35">
      <c r="A28" s="7" t="s">
        <v>214</v>
      </c>
      <c r="B28" s="8">
        <v>1</v>
      </c>
      <c r="C28" s="20">
        <v>5500</v>
      </c>
      <c r="D28" s="20"/>
      <c r="E28" s="10">
        <f>680.8+75</f>
        <v>755.8</v>
      </c>
      <c r="F28" s="11">
        <f t="shared" si="0"/>
        <v>436.15</v>
      </c>
      <c r="G28" s="12">
        <f t="shared" si="1"/>
        <v>220</v>
      </c>
      <c r="H28" s="13">
        <f t="shared" si="2"/>
        <v>76.760000000000005</v>
      </c>
      <c r="I28" s="12">
        <f t="shared" si="3"/>
        <v>1488.7099999999998</v>
      </c>
      <c r="J28" s="12">
        <f t="shared" si="4"/>
        <v>4011.29</v>
      </c>
      <c r="K28" s="19">
        <v>2500</v>
      </c>
      <c r="L28" s="12">
        <f t="shared" si="6"/>
        <v>1511.29</v>
      </c>
      <c r="M28" s="24">
        <f t="shared" si="7"/>
        <v>0.27477999999999997</v>
      </c>
    </row>
    <row r="29" spans="1:13" x14ac:dyDescent="0.35">
      <c r="A29" s="7"/>
      <c r="B29" s="8"/>
      <c r="C29" s="20">
        <v>5607</v>
      </c>
      <c r="D29" s="20"/>
      <c r="E29" s="10"/>
      <c r="F29" s="11">
        <f t="shared" si="0"/>
        <v>444.63509999999997</v>
      </c>
      <c r="G29" s="12">
        <f t="shared" si="1"/>
        <v>224.28</v>
      </c>
      <c r="H29" s="13"/>
      <c r="I29" s="12"/>
      <c r="J29" s="12"/>
      <c r="K29" s="19"/>
      <c r="L29" s="12"/>
      <c r="M29" s="24"/>
    </row>
    <row r="30" spans="1:13" x14ac:dyDescent="0.35">
      <c r="A30" s="7"/>
      <c r="B30" s="8"/>
      <c r="C30" s="20"/>
      <c r="D30" s="20"/>
      <c r="E30" s="10"/>
      <c r="F30" s="11"/>
      <c r="G30" s="12"/>
      <c r="H30" s="13"/>
      <c r="I30" s="12"/>
      <c r="J30" s="12"/>
      <c r="K30" s="19"/>
      <c r="L30" s="12"/>
      <c r="M30" s="24"/>
    </row>
    <row r="31" spans="1:13" x14ac:dyDescent="0.35">
      <c r="A31" s="7"/>
      <c r="B31" s="8"/>
      <c r="C31" s="20"/>
      <c r="D31" s="20"/>
      <c r="E31" s="10"/>
      <c r="F31" s="11"/>
      <c r="G31" s="12"/>
      <c r="H31" s="13"/>
      <c r="I31" s="12"/>
      <c r="J31" s="12"/>
      <c r="K31" s="19"/>
      <c r="L31" s="12"/>
      <c r="M31" s="24"/>
    </row>
    <row r="32" spans="1:13" x14ac:dyDescent="0.35">
      <c r="A32" s="7"/>
      <c r="B32" s="8"/>
      <c r="C32" s="20"/>
      <c r="D32" s="20"/>
      <c r="E32" s="10"/>
      <c r="F32" s="11"/>
      <c r="G32" s="12"/>
      <c r="H32" s="13"/>
      <c r="I32" s="12"/>
      <c r="J32" s="12"/>
      <c r="K32" s="19"/>
      <c r="L32" s="12"/>
      <c r="M32" s="24"/>
    </row>
    <row r="33" spans="1:13" x14ac:dyDescent="0.35">
      <c r="A33" s="7"/>
      <c r="B33" s="8"/>
      <c r="C33" s="20"/>
      <c r="D33" s="20"/>
      <c r="E33" s="10"/>
      <c r="F33" s="11"/>
      <c r="G33" s="12"/>
      <c r="H33" s="13"/>
      <c r="I33" s="12"/>
      <c r="J33" s="12"/>
      <c r="K33" s="19"/>
      <c r="L33" s="12"/>
      <c r="M33" s="24"/>
    </row>
    <row r="34" spans="1:13" x14ac:dyDescent="0.35">
      <c r="A34" s="7"/>
      <c r="B34" s="8"/>
      <c r="C34" s="20"/>
      <c r="D34" s="20"/>
      <c r="E34" s="10"/>
      <c r="F34" s="11"/>
      <c r="G34" s="12"/>
      <c r="H34" s="13"/>
      <c r="I34" s="12"/>
      <c r="J34" s="12"/>
      <c r="K34" s="19"/>
      <c r="L34" s="12"/>
      <c r="M34" s="24"/>
    </row>
    <row r="35" spans="1:13" x14ac:dyDescent="0.35">
      <c r="A35" s="7"/>
      <c r="B35" s="8"/>
      <c r="C35" s="20"/>
      <c r="D35" s="20"/>
      <c r="E35" s="10"/>
      <c r="F35" s="11"/>
      <c r="G35" s="12"/>
      <c r="H35" s="13"/>
      <c r="I35" s="12"/>
      <c r="J35" s="12"/>
      <c r="K35" s="19"/>
      <c r="L35" s="12"/>
      <c r="M35" s="24"/>
    </row>
    <row r="36" spans="1:13" x14ac:dyDescent="0.35">
      <c r="A36" s="7"/>
      <c r="B36" s="8"/>
      <c r="C36" s="20"/>
      <c r="D36" s="20"/>
      <c r="E36" s="10"/>
      <c r="F36" s="11"/>
      <c r="G36" s="12"/>
      <c r="H36" s="13"/>
      <c r="I36" s="12"/>
      <c r="J36" s="12"/>
      <c r="K36" s="19"/>
      <c r="L36" s="12"/>
      <c r="M36" s="24"/>
    </row>
    <row r="37" spans="1:13" x14ac:dyDescent="0.35">
      <c r="A37" s="7"/>
      <c r="B37" s="8"/>
      <c r="C37" s="20"/>
      <c r="D37" s="20"/>
      <c r="E37" s="10"/>
      <c r="F37" s="11"/>
      <c r="G37" s="12"/>
      <c r="H37" s="13"/>
      <c r="I37" s="12"/>
      <c r="J37" s="12"/>
      <c r="K37" s="19"/>
      <c r="L37" s="12"/>
      <c r="M37" s="24"/>
    </row>
    <row r="38" spans="1:13" x14ac:dyDescent="0.35">
      <c r="A38" s="7"/>
      <c r="B38" s="8"/>
      <c r="C38" s="20"/>
      <c r="D38" s="20"/>
      <c r="E38" s="10"/>
      <c r="F38" s="11"/>
      <c r="G38" s="12"/>
      <c r="H38" s="13"/>
      <c r="I38" s="12"/>
      <c r="J38" s="12"/>
      <c r="K38" s="19"/>
      <c r="L38" s="12"/>
      <c r="M38" s="24"/>
    </row>
    <row r="39" spans="1:13" x14ac:dyDescent="0.35">
      <c r="A39" s="7"/>
      <c r="B39" s="8"/>
      <c r="C39" s="20"/>
      <c r="D39" s="20"/>
      <c r="E39" s="10"/>
      <c r="F39" s="11"/>
      <c r="G39" s="12"/>
      <c r="H39" s="13"/>
      <c r="I39" s="12"/>
      <c r="J39" s="12"/>
      <c r="K39" s="19"/>
      <c r="L39" s="12"/>
      <c r="M39" s="24"/>
    </row>
    <row r="40" spans="1:13" x14ac:dyDescent="0.35">
      <c r="A40" s="7"/>
      <c r="B40" s="8"/>
      <c r="C40" s="20"/>
      <c r="D40" s="20"/>
      <c r="E40" s="10"/>
      <c r="F40" s="11"/>
      <c r="G40" s="12"/>
      <c r="H40" s="13"/>
      <c r="I40" s="12"/>
      <c r="J40" s="12"/>
      <c r="K40" s="19"/>
      <c r="L40" s="12"/>
      <c r="M40" s="24"/>
    </row>
    <row r="41" spans="1:13" ht="17.399999999999999" customHeight="1" x14ac:dyDescent="0.35">
      <c r="A41" s="7"/>
      <c r="B41" s="8"/>
      <c r="C41" s="20"/>
      <c r="D41" s="20"/>
      <c r="E41" s="10"/>
      <c r="F41" s="11"/>
      <c r="G41" s="12"/>
      <c r="H41" s="13"/>
      <c r="I41" s="12"/>
      <c r="J41" s="12"/>
      <c r="K41" s="19"/>
      <c r="L41" s="12"/>
      <c r="M41" s="24"/>
    </row>
    <row r="42" spans="1:13" x14ac:dyDescent="0.35">
      <c r="A42" s="7"/>
      <c r="B42" s="8"/>
      <c r="C42" s="20"/>
      <c r="D42" s="20"/>
      <c r="E42" s="10"/>
      <c r="F42" s="11"/>
      <c r="G42" s="12"/>
      <c r="H42" s="13"/>
      <c r="I42" s="12"/>
      <c r="J42" s="12"/>
      <c r="K42" s="19"/>
      <c r="L42" s="12"/>
      <c r="M42" s="24"/>
    </row>
    <row r="43" spans="1:13" x14ac:dyDescent="0.35">
      <c r="A43" s="7"/>
      <c r="B43" s="8"/>
      <c r="C43" s="20"/>
      <c r="D43" s="20"/>
      <c r="E43" s="10"/>
      <c r="F43" s="11"/>
      <c r="G43" s="12"/>
      <c r="H43" s="13"/>
      <c r="I43" s="12"/>
      <c r="J43" s="12"/>
      <c r="K43" s="19"/>
      <c r="L43" s="12"/>
      <c r="M43" s="24"/>
    </row>
    <row r="44" spans="1:13" x14ac:dyDescent="0.35">
      <c r="A44" s="7"/>
      <c r="B44" s="8"/>
      <c r="C44" s="20"/>
      <c r="D44" s="20"/>
      <c r="E44" s="10"/>
      <c r="F44" s="11"/>
      <c r="G44" s="12"/>
      <c r="H44" s="13"/>
      <c r="I44" s="12"/>
      <c r="J44" s="12"/>
      <c r="K44" s="19"/>
      <c r="L44" s="12"/>
      <c r="M44" s="24"/>
    </row>
    <row r="45" spans="1:13" x14ac:dyDescent="0.35">
      <c r="A45" s="7"/>
      <c r="B45" s="8"/>
      <c r="C45" s="20"/>
      <c r="D45" s="20"/>
      <c r="E45" s="10"/>
      <c r="F45" s="11"/>
      <c r="G45" s="12"/>
      <c r="H45" s="13"/>
      <c r="I45" s="12"/>
      <c r="J45" s="12"/>
      <c r="K45" s="19"/>
      <c r="L45" s="12"/>
      <c r="M45" s="24"/>
    </row>
    <row r="46" spans="1:13" x14ac:dyDescent="0.35">
      <c r="A46" s="7"/>
      <c r="B46" s="8"/>
      <c r="C46" s="20"/>
      <c r="D46" s="20"/>
      <c r="E46" s="10"/>
      <c r="F46" s="11"/>
      <c r="G46" s="12"/>
      <c r="H46" s="13"/>
      <c r="I46" s="12"/>
      <c r="J46" s="12"/>
      <c r="K46" s="19"/>
      <c r="L46" s="12"/>
      <c r="M46" s="24"/>
    </row>
    <row r="47" spans="1:13" x14ac:dyDescent="0.35">
      <c r="A47" s="7"/>
      <c r="B47" s="8"/>
      <c r="C47" s="20"/>
      <c r="D47" s="20"/>
      <c r="E47" s="10"/>
      <c r="F47" s="11"/>
      <c r="G47" s="12"/>
      <c r="H47" s="13"/>
      <c r="I47" s="12"/>
      <c r="J47" s="12"/>
      <c r="K47" s="19"/>
      <c r="L47" s="12"/>
      <c r="M47" s="24"/>
    </row>
    <row r="48" spans="1:13" x14ac:dyDescent="0.35">
      <c r="A48" s="7"/>
      <c r="B48" s="8"/>
      <c r="C48" s="20"/>
      <c r="D48" s="20"/>
      <c r="E48" s="10"/>
      <c r="F48" s="11"/>
      <c r="G48" s="12"/>
      <c r="H48" s="13"/>
      <c r="I48" s="12"/>
      <c r="J48" s="12"/>
      <c r="K48" s="19"/>
      <c r="L48" s="12"/>
      <c r="M48" s="24"/>
    </row>
    <row r="49" spans="1:13" x14ac:dyDescent="0.35">
      <c r="A49" s="7"/>
      <c r="B49" s="8"/>
      <c r="C49" s="20"/>
      <c r="D49" s="20"/>
      <c r="E49" s="10"/>
      <c r="F49" s="11"/>
      <c r="G49" s="12"/>
      <c r="H49" s="13"/>
      <c r="I49" s="12"/>
      <c r="J49" s="12"/>
      <c r="K49" s="19"/>
      <c r="L49" s="12"/>
      <c r="M49" s="24"/>
    </row>
  </sheetData>
  <sortState xmlns:xlrd2="http://schemas.microsoft.com/office/spreadsheetml/2017/richdata2" ref="A4:M49">
    <sortCondition ref="A4:A49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1264-0F54-4096-AE53-6E3B979CC3F7}">
  <dimension ref="A2:M25"/>
  <sheetViews>
    <sheetView workbookViewId="0">
      <selection activeCell="A6" sqref="A6"/>
    </sheetView>
  </sheetViews>
  <sheetFormatPr defaultRowHeight="18" x14ac:dyDescent="0.35"/>
  <cols>
    <col min="1" max="1" width="52.6640625" style="1" bestFit="1" customWidth="1"/>
    <col min="2" max="2" width="17.33203125" style="2" bestFit="1" customWidth="1"/>
    <col min="3" max="3" width="22.77734375" style="3" bestFit="1" customWidth="1"/>
    <col min="4" max="4" width="15.21875" style="5" bestFit="1" customWidth="1"/>
    <col min="5" max="5" width="22.88671875" style="6" bestFit="1" customWidth="1"/>
    <col min="6" max="6" width="20.33203125" style="1" bestFit="1" customWidth="1"/>
    <col min="7" max="7" width="20.5546875" style="1" bestFit="1" customWidth="1"/>
    <col min="8" max="8" width="18.6640625" style="1" customWidth="1"/>
    <col min="9" max="9" width="18.44140625" style="1" bestFit="1" customWidth="1"/>
    <col min="10" max="10" width="17.77734375" style="1" bestFit="1" customWidth="1"/>
    <col min="11" max="11" width="21.5546875" style="1" bestFit="1" customWidth="1"/>
    <col min="12" max="12" width="14.33203125" style="22" bestFit="1" customWidth="1"/>
    <col min="13" max="13" width="56.21875" style="22" bestFit="1" customWidth="1"/>
    <col min="14" max="16384" width="8.88671875" style="1"/>
  </cols>
  <sheetData>
    <row r="2" spans="1:13" x14ac:dyDescent="0.35">
      <c r="E2" s="56">
        <v>7.9299999999999995E-2</v>
      </c>
      <c r="F2" s="15">
        <v>0.04</v>
      </c>
      <c r="G2" s="16">
        <v>76.760000000000005</v>
      </c>
    </row>
    <row r="3" spans="1:13" s="4" customFormat="1" ht="54" x14ac:dyDescent="0.3">
      <c r="A3" s="17" t="s">
        <v>0</v>
      </c>
      <c r="B3" s="18" t="s">
        <v>7</v>
      </c>
      <c r="C3" s="18" t="s">
        <v>160</v>
      </c>
      <c r="D3" s="18" t="s">
        <v>13</v>
      </c>
      <c r="E3" s="18" t="s">
        <v>15</v>
      </c>
      <c r="F3" s="18" t="s">
        <v>16</v>
      </c>
      <c r="G3" s="18" t="s">
        <v>17</v>
      </c>
      <c r="H3" s="18" t="s">
        <v>19</v>
      </c>
      <c r="I3" s="18" t="s">
        <v>20</v>
      </c>
      <c r="J3" s="18" t="s">
        <v>21</v>
      </c>
      <c r="K3" s="18" t="s">
        <v>22</v>
      </c>
      <c r="L3" s="23" t="s">
        <v>18</v>
      </c>
      <c r="M3" s="23" t="s">
        <v>216</v>
      </c>
    </row>
    <row r="4" spans="1:13" s="4" customFormat="1" ht="36" x14ac:dyDescent="0.3">
      <c r="A4" s="70" t="s">
        <v>215</v>
      </c>
      <c r="B4" s="8">
        <v>1</v>
      </c>
      <c r="C4" s="20">
        <v>6000</v>
      </c>
      <c r="D4" s="14">
        <f>456.8+75+232.8+232.8+232.8</f>
        <v>1230.1999999999998</v>
      </c>
      <c r="E4" s="71">
        <f>$E$2*C4</f>
        <v>475.79999999999995</v>
      </c>
      <c r="F4" s="40">
        <f>$F$2*C4</f>
        <v>240</v>
      </c>
      <c r="G4" s="72">
        <f>$G$2*B4</f>
        <v>76.760000000000005</v>
      </c>
      <c r="H4" s="40">
        <f t="shared" ref="H4:H5" si="0">SUM(D4:G4)</f>
        <v>2022.7599999999998</v>
      </c>
      <c r="I4" s="40">
        <f>C4-H4</f>
        <v>3977.2400000000002</v>
      </c>
      <c r="J4" s="41">
        <v>2500</v>
      </c>
      <c r="K4" s="40">
        <f t="shared" ref="K4:K5" si="1">I4-J4</f>
        <v>1477.2400000000002</v>
      </c>
      <c r="L4" s="42">
        <f>K4/C4</f>
        <v>0.24620666666666671</v>
      </c>
      <c r="M4" s="73" t="s">
        <v>217</v>
      </c>
    </row>
    <row r="5" spans="1:13" x14ac:dyDescent="0.35">
      <c r="A5" s="7" t="s">
        <v>218</v>
      </c>
      <c r="B5" s="8">
        <v>1</v>
      </c>
      <c r="C5" s="20">
        <v>6000</v>
      </c>
      <c r="D5" s="10">
        <f>75+134.4+304.8+698.4</f>
        <v>1212.5999999999999</v>
      </c>
      <c r="E5" s="71">
        <f>$E$2*C5</f>
        <v>475.79999999999995</v>
      </c>
      <c r="F5" s="40">
        <f>$F$2*C5</f>
        <v>240</v>
      </c>
      <c r="G5" s="72">
        <v>76.760000000000005</v>
      </c>
      <c r="H5" s="40">
        <f t="shared" si="0"/>
        <v>2005.1599999999999</v>
      </c>
      <c r="I5" s="40">
        <f>C5-H5</f>
        <v>3994.84</v>
      </c>
      <c r="J5" s="19">
        <v>2500</v>
      </c>
      <c r="K5" s="40">
        <f t="shared" si="1"/>
        <v>1494.8400000000001</v>
      </c>
      <c r="L5" s="42">
        <f>K5/C5</f>
        <v>0.24914000000000003</v>
      </c>
      <c r="M5" s="24" t="s">
        <v>219</v>
      </c>
    </row>
    <row r="6" spans="1:13" x14ac:dyDescent="0.35">
      <c r="A6" s="7"/>
      <c r="B6" s="8"/>
      <c r="C6" s="20"/>
      <c r="D6" s="10"/>
      <c r="E6" s="11"/>
      <c r="F6" s="12"/>
      <c r="G6" s="13"/>
      <c r="H6" s="12"/>
      <c r="I6" s="12"/>
      <c r="J6" s="19"/>
      <c r="K6" s="12"/>
      <c r="L6" s="24"/>
      <c r="M6" s="24"/>
    </row>
    <row r="7" spans="1:13" x14ac:dyDescent="0.35">
      <c r="A7" s="7"/>
      <c r="B7" s="8"/>
      <c r="C7" s="20"/>
      <c r="D7" s="10"/>
      <c r="E7" s="11"/>
      <c r="F7" s="12"/>
      <c r="G7" s="13"/>
      <c r="H7" s="12"/>
      <c r="I7" s="12"/>
      <c r="J7" s="19"/>
      <c r="K7" s="12"/>
      <c r="L7" s="24"/>
      <c r="M7" s="24"/>
    </row>
    <row r="8" spans="1:13" x14ac:dyDescent="0.35">
      <c r="A8" s="7"/>
      <c r="B8" s="8"/>
      <c r="C8" s="20"/>
      <c r="D8" s="10"/>
      <c r="E8" s="11"/>
      <c r="F8" s="12"/>
      <c r="G8" s="13"/>
      <c r="H8" s="12"/>
      <c r="I8" s="12"/>
      <c r="J8" s="19"/>
      <c r="K8" s="12"/>
      <c r="L8" s="24"/>
      <c r="M8" s="24"/>
    </row>
    <row r="9" spans="1:13" x14ac:dyDescent="0.35">
      <c r="A9" s="7"/>
      <c r="B9" s="8"/>
      <c r="C9" s="20"/>
      <c r="D9" s="10"/>
      <c r="E9" s="11"/>
      <c r="F9" s="12"/>
      <c r="G9" s="13"/>
      <c r="H9" s="12"/>
      <c r="I9" s="12"/>
      <c r="J9" s="19"/>
      <c r="K9" s="12"/>
      <c r="L9" s="24"/>
      <c r="M9" s="24"/>
    </row>
    <row r="10" spans="1:13" x14ac:dyDescent="0.35">
      <c r="A10" s="7"/>
      <c r="B10" s="8"/>
      <c r="C10" s="20"/>
      <c r="D10" s="10"/>
      <c r="E10" s="11"/>
      <c r="F10" s="12"/>
      <c r="G10" s="13"/>
      <c r="H10" s="12"/>
      <c r="I10" s="12"/>
      <c r="J10" s="19"/>
      <c r="K10" s="12"/>
      <c r="L10" s="24"/>
      <c r="M10" s="24"/>
    </row>
    <row r="11" spans="1:13" x14ac:dyDescent="0.35">
      <c r="A11" s="7"/>
      <c r="B11" s="8"/>
      <c r="C11" s="20"/>
      <c r="D11" s="10"/>
      <c r="E11" s="11"/>
      <c r="F11" s="12"/>
      <c r="G11" s="13"/>
      <c r="H11" s="12"/>
      <c r="I11" s="12"/>
      <c r="J11" s="19"/>
      <c r="K11" s="12"/>
      <c r="L11" s="24"/>
      <c r="M11" s="24"/>
    </row>
    <row r="12" spans="1:13" x14ac:dyDescent="0.35">
      <c r="A12" s="7"/>
      <c r="B12" s="8"/>
      <c r="C12" s="20"/>
      <c r="D12" s="10"/>
      <c r="E12" s="11"/>
      <c r="F12" s="12"/>
      <c r="G12" s="13"/>
      <c r="H12" s="12"/>
      <c r="I12" s="12"/>
      <c r="J12" s="19"/>
      <c r="K12" s="12"/>
      <c r="L12" s="24"/>
      <c r="M12" s="24"/>
    </row>
    <row r="13" spans="1:13" x14ac:dyDescent="0.35">
      <c r="A13" s="7"/>
      <c r="B13" s="8"/>
      <c r="C13" s="20"/>
      <c r="D13" s="10"/>
      <c r="E13" s="11"/>
      <c r="F13" s="12"/>
      <c r="G13" s="13"/>
      <c r="H13" s="12"/>
      <c r="I13" s="12"/>
      <c r="J13" s="19"/>
      <c r="K13" s="12"/>
      <c r="L13" s="24"/>
      <c r="M13" s="24"/>
    </row>
    <row r="14" spans="1:13" x14ac:dyDescent="0.35">
      <c r="A14" s="7"/>
      <c r="B14" s="8"/>
      <c r="C14" s="20"/>
      <c r="D14" s="10"/>
      <c r="E14" s="11"/>
      <c r="F14" s="12"/>
      <c r="G14" s="13"/>
      <c r="H14" s="12"/>
      <c r="I14" s="12"/>
      <c r="J14" s="19"/>
      <c r="K14" s="12"/>
      <c r="L14" s="24"/>
      <c r="M14" s="24"/>
    </row>
    <row r="15" spans="1:13" x14ac:dyDescent="0.35">
      <c r="A15" s="7"/>
      <c r="B15" s="8"/>
      <c r="C15" s="20"/>
      <c r="D15" s="10"/>
      <c r="E15" s="11"/>
      <c r="F15" s="12"/>
      <c r="G15" s="13"/>
      <c r="H15" s="12"/>
      <c r="I15" s="12"/>
      <c r="J15" s="19"/>
      <c r="K15" s="12"/>
      <c r="L15" s="24"/>
      <c r="M15" s="24"/>
    </row>
    <row r="16" spans="1:13" x14ac:dyDescent="0.35">
      <c r="A16" s="7"/>
      <c r="B16" s="8"/>
      <c r="C16" s="20"/>
      <c r="D16" s="10"/>
      <c r="E16" s="11"/>
      <c r="F16" s="12"/>
      <c r="G16" s="13"/>
      <c r="H16" s="12"/>
      <c r="I16" s="12"/>
      <c r="J16" s="19"/>
      <c r="K16" s="12"/>
      <c r="L16" s="24"/>
      <c r="M16" s="24"/>
    </row>
    <row r="17" spans="1:13" ht="17.399999999999999" customHeight="1" x14ac:dyDescent="0.35">
      <c r="A17" s="7"/>
      <c r="B17" s="8"/>
      <c r="C17" s="20"/>
      <c r="D17" s="10"/>
      <c r="E17" s="11"/>
      <c r="F17" s="12"/>
      <c r="G17" s="13"/>
      <c r="H17" s="12"/>
      <c r="I17" s="12"/>
      <c r="J17" s="19"/>
      <c r="K17" s="12"/>
      <c r="L17" s="24"/>
      <c r="M17" s="24"/>
    </row>
    <row r="18" spans="1:13" x14ac:dyDescent="0.35">
      <c r="A18" s="7"/>
      <c r="B18" s="8"/>
      <c r="C18" s="20"/>
      <c r="D18" s="10"/>
      <c r="E18" s="11"/>
      <c r="F18" s="12"/>
      <c r="G18" s="13"/>
      <c r="H18" s="12"/>
      <c r="I18" s="12"/>
      <c r="J18" s="19"/>
      <c r="K18" s="12"/>
      <c r="L18" s="24"/>
      <c r="M18" s="24"/>
    </row>
    <row r="19" spans="1:13" x14ac:dyDescent="0.35">
      <c r="A19" s="7"/>
      <c r="B19" s="8"/>
      <c r="C19" s="20"/>
      <c r="D19" s="10"/>
      <c r="E19" s="11"/>
      <c r="F19" s="12"/>
      <c r="G19" s="13"/>
      <c r="H19" s="12"/>
      <c r="I19" s="12"/>
      <c r="J19" s="19"/>
      <c r="K19" s="12"/>
      <c r="L19" s="24"/>
      <c r="M19" s="24"/>
    </row>
    <row r="20" spans="1:13" x14ac:dyDescent="0.35">
      <c r="A20" s="7"/>
      <c r="B20" s="8"/>
      <c r="C20" s="20"/>
      <c r="D20" s="10"/>
      <c r="E20" s="11"/>
      <c r="F20" s="12"/>
      <c r="G20" s="13"/>
      <c r="H20" s="12"/>
      <c r="I20" s="12"/>
      <c r="J20" s="19"/>
      <c r="K20" s="12"/>
      <c r="L20" s="24"/>
      <c r="M20" s="24"/>
    </row>
    <row r="21" spans="1:13" x14ac:dyDescent="0.35">
      <c r="A21" s="7"/>
      <c r="B21" s="8"/>
      <c r="C21" s="20"/>
      <c r="D21" s="10"/>
      <c r="E21" s="11"/>
      <c r="F21" s="12"/>
      <c r="G21" s="13"/>
      <c r="H21" s="12"/>
      <c r="I21" s="12"/>
      <c r="J21" s="19"/>
      <c r="K21" s="12"/>
      <c r="L21" s="24"/>
      <c r="M21" s="24"/>
    </row>
    <row r="22" spans="1:13" x14ac:dyDescent="0.35">
      <c r="A22" s="7"/>
      <c r="B22" s="8"/>
      <c r="C22" s="20"/>
      <c r="D22" s="10"/>
      <c r="E22" s="11"/>
      <c r="F22" s="12"/>
      <c r="G22" s="13"/>
      <c r="H22" s="12"/>
      <c r="I22" s="12"/>
      <c r="J22" s="19"/>
      <c r="K22" s="12"/>
      <c r="L22" s="24"/>
      <c r="M22" s="24"/>
    </row>
    <row r="23" spans="1:13" x14ac:dyDescent="0.35">
      <c r="A23" s="7"/>
      <c r="B23" s="8"/>
      <c r="C23" s="20"/>
      <c r="D23" s="10"/>
      <c r="E23" s="11"/>
      <c r="F23" s="12"/>
      <c r="G23" s="13"/>
      <c r="H23" s="12"/>
      <c r="I23" s="12"/>
      <c r="J23" s="19"/>
      <c r="K23" s="12"/>
      <c r="L23" s="24"/>
      <c r="M23" s="24"/>
    </row>
    <row r="24" spans="1:13" x14ac:dyDescent="0.35">
      <c r="A24" s="7"/>
      <c r="B24" s="8"/>
      <c r="C24" s="20"/>
      <c r="D24" s="10"/>
      <c r="E24" s="11"/>
      <c r="F24" s="12"/>
      <c r="G24" s="13"/>
      <c r="H24" s="12"/>
      <c r="I24" s="12"/>
      <c r="J24" s="19"/>
      <c r="K24" s="12"/>
      <c r="L24" s="24"/>
      <c r="M24" s="24"/>
    </row>
    <row r="25" spans="1:13" x14ac:dyDescent="0.35">
      <c r="A25" s="7"/>
      <c r="B25" s="8"/>
      <c r="C25" s="20"/>
      <c r="D25" s="10"/>
      <c r="E25" s="11"/>
      <c r="F25" s="12"/>
      <c r="G25" s="13"/>
      <c r="H25" s="12"/>
      <c r="I25" s="12"/>
      <c r="J25" s="19"/>
      <c r="K25" s="12"/>
      <c r="L25" s="24"/>
      <c r="M25" s="2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6E1A-E738-420E-8C4B-93931E0DC702}">
  <sheetPr>
    <pageSetUpPr fitToPage="1"/>
  </sheetPr>
  <dimension ref="A2:N67"/>
  <sheetViews>
    <sheetView topLeftCell="A10" workbookViewId="0">
      <selection activeCell="A10" sqref="A10"/>
    </sheetView>
  </sheetViews>
  <sheetFormatPr defaultRowHeight="18" x14ac:dyDescent="0.35"/>
  <cols>
    <col min="1" max="1" width="69.6640625" style="1" bestFit="1" customWidth="1"/>
    <col min="2" max="2" width="21.77734375" style="2" bestFit="1" customWidth="1"/>
    <col min="3" max="3" width="22.77734375" style="3" bestFit="1" customWidth="1"/>
    <col min="4" max="4" width="22.77734375" style="3" customWidth="1"/>
    <col min="5" max="5" width="13.33203125" style="5" bestFit="1" customWidth="1"/>
    <col min="6" max="6" width="17.6640625" style="5" bestFit="1" customWidth="1"/>
    <col min="7" max="7" width="22.88671875" style="33" bestFit="1" customWidth="1"/>
    <col min="8" max="8" width="20.33203125" style="1" bestFit="1" customWidth="1"/>
    <col min="9" max="9" width="20.5546875" style="1" bestFit="1" customWidth="1"/>
    <col min="10" max="10" width="18.6640625" style="1" customWidth="1"/>
    <col min="11" max="11" width="18.44140625" style="1" bestFit="1" customWidth="1"/>
    <col min="12" max="12" width="17.77734375" style="1" bestFit="1" customWidth="1"/>
    <col min="13" max="13" width="21.5546875" style="1" bestFit="1" customWidth="1"/>
    <col min="14" max="14" width="14.33203125" style="22" bestFit="1" customWidth="1"/>
    <col min="15" max="16384" width="8.88671875" style="1"/>
  </cols>
  <sheetData>
    <row r="2" spans="1:14" x14ac:dyDescent="0.35">
      <c r="G2" s="59">
        <v>7.9299999999999995E-2</v>
      </c>
      <c r="H2" s="15">
        <v>0.06</v>
      </c>
      <c r="I2" s="16">
        <v>76.760000000000005</v>
      </c>
    </row>
    <row r="3" spans="1:14" s="4" customFormat="1" ht="54" x14ac:dyDescent="0.3">
      <c r="A3" s="17" t="s">
        <v>60</v>
      </c>
      <c r="B3" s="18" t="s">
        <v>7</v>
      </c>
      <c r="C3" s="18" t="s">
        <v>1</v>
      </c>
      <c r="D3" s="18" t="s">
        <v>117</v>
      </c>
      <c r="E3" s="18" t="s">
        <v>13</v>
      </c>
      <c r="F3" s="18" t="s">
        <v>14</v>
      </c>
      <c r="G3" s="31" t="s">
        <v>15</v>
      </c>
      <c r="H3" s="18" t="s">
        <v>16</v>
      </c>
      <c r="I3" s="18" t="s">
        <v>17</v>
      </c>
      <c r="J3" s="18" t="s">
        <v>19</v>
      </c>
      <c r="K3" s="18" t="s">
        <v>20</v>
      </c>
      <c r="L3" s="18" t="s">
        <v>57</v>
      </c>
      <c r="M3" s="18" t="s">
        <v>22</v>
      </c>
      <c r="N3" s="23" t="s">
        <v>18</v>
      </c>
    </row>
    <row r="4" spans="1:14" x14ac:dyDescent="0.35">
      <c r="A4" s="25" t="s">
        <v>34</v>
      </c>
      <c r="B4" s="8">
        <v>0.4</v>
      </c>
      <c r="C4" s="20">
        <v>490</v>
      </c>
      <c r="D4" s="20">
        <v>441</v>
      </c>
      <c r="E4" s="10">
        <v>20</v>
      </c>
      <c r="F4" s="10">
        <v>87.11</v>
      </c>
      <c r="G4" s="32">
        <f t="shared" ref="G4:G36" si="0">$G$2*C4</f>
        <v>38.856999999999999</v>
      </c>
      <c r="H4" s="12">
        <f t="shared" ref="H4:H36" si="1">$H$2*C4</f>
        <v>29.4</v>
      </c>
      <c r="I4" s="10">
        <f t="shared" ref="I4:I36" si="2">$I$2*B4</f>
        <v>30.704000000000004</v>
      </c>
      <c r="J4" s="12">
        <f t="shared" ref="J4:J36" si="3">SUM(E4:I4)</f>
        <v>206.071</v>
      </c>
      <c r="K4" s="12">
        <f t="shared" ref="K4:K36" si="4">C4-J4</f>
        <v>283.92899999999997</v>
      </c>
      <c r="L4" s="19">
        <f t="shared" ref="L4:L36" si="5">C4*0.05</f>
        <v>24.5</v>
      </c>
      <c r="M4" s="12">
        <f t="shared" ref="M4:M36" si="6">K4-L4</f>
        <v>259.42899999999997</v>
      </c>
      <c r="N4" s="24">
        <f t="shared" ref="N4:N36" si="7">M4/C4</f>
        <v>0.52944693877551019</v>
      </c>
    </row>
    <row r="5" spans="1:14" x14ac:dyDescent="0.35">
      <c r="A5" s="30" t="s">
        <v>49</v>
      </c>
      <c r="B5" s="8">
        <v>0.4</v>
      </c>
      <c r="C5" s="20">
        <v>420</v>
      </c>
      <c r="D5" s="20">
        <v>378</v>
      </c>
      <c r="E5" s="10">
        <v>20</v>
      </c>
      <c r="F5" s="10">
        <v>97.8</v>
      </c>
      <c r="G5" s="32">
        <f t="shared" si="0"/>
        <v>33.305999999999997</v>
      </c>
      <c r="H5" s="12">
        <f t="shared" si="1"/>
        <v>25.2</v>
      </c>
      <c r="I5" s="10">
        <f t="shared" si="2"/>
        <v>30.704000000000004</v>
      </c>
      <c r="J5" s="12">
        <f t="shared" si="3"/>
        <v>207.01</v>
      </c>
      <c r="K5" s="12">
        <f t="shared" si="4"/>
        <v>212.99</v>
      </c>
      <c r="L5" s="19">
        <f t="shared" si="5"/>
        <v>21</v>
      </c>
      <c r="M5" s="12">
        <f t="shared" si="6"/>
        <v>191.99</v>
      </c>
      <c r="N5" s="24">
        <f t="shared" si="7"/>
        <v>0.45711904761904765</v>
      </c>
    </row>
    <row r="6" spans="1:14" x14ac:dyDescent="0.35">
      <c r="A6" s="25" t="s">
        <v>86</v>
      </c>
      <c r="B6" s="8">
        <v>0.4</v>
      </c>
      <c r="C6" s="20">
        <v>320</v>
      </c>
      <c r="D6" s="20">
        <v>288</v>
      </c>
      <c r="E6" s="10">
        <v>20</v>
      </c>
      <c r="F6" s="10">
        <v>8.39</v>
      </c>
      <c r="G6" s="32">
        <f t="shared" si="0"/>
        <v>25.375999999999998</v>
      </c>
      <c r="H6" s="12">
        <f t="shared" si="1"/>
        <v>19.2</v>
      </c>
      <c r="I6" s="10">
        <f t="shared" si="2"/>
        <v>30.704000000000004</v>
      </c>
      <c r="J6" s="12">
        <f t="shared" si="3"/>
        <v>103.67</v>
      </c>
      <c r="K6" s="12">
        <f t="shared" si="4"/>
        <v>216.32999999999998</v>
      </c>
      <c r="L6" s="19">
        <f t="shared" si="5"/>
        <v>16</v>
      </c>
      <c r="M6" s="12">
        <f t="shared" si="6"/>
        <v>200.32999999999998</v>
      </c>
      <c r="N6" s="24">
        <f t="shared" si="7"/>
        <v>0.62603124999999993</v>
      </c>
    </row>
    <row r="7" spans="1:14" x14ac:dyDescent="0.35">
      <c r="A7" s="26" t="s">
        <v>51</v>
      </c>
      <c r="B7" s="8">
        <v>0.4</v>
      </c>
      <c r="C7" s="20">
        <v>490</v>
      </c>
      <c r="D7" s="20">
        <v>441</v>
      </c>
      <c r="E7" s="10">
        <v>20</v>
      </c>
      <c r="F7" s="10">
        <v>62.15</v>
      </c>
      <c r="G7" s="32">
        <f t="shared" si="0"/>
        <v>38.856999999999999</v>
      </c>
      <c r="H7" s="12">
        <f t="shared" si="1"/>
        <v>29.4</v>
      </c>
      <c r="I7" s="10">
        <f t="shared" si="2"/>
        <v>30.704000000000004</v>
      </c>
      <c r="J7" s="12">
        <f t="shared" si="3"/>
        <v>181.11100000000002</v>
      </c>
      <c r="K7" s="12">
        <f t="shared" si="4"/>
        <v>308.88900000000001</v>
      </c>
      <c r="L7" s="19">
        <f t="shared" si="5"/>
        <v>24.5</v>
      </c>
      <c r="M7" s="12">
        <f t="shared" si="6"/>
        <v>284.38900000000001</v>
      </c>
      <c r="N7" s="24">
        <f t="shared" si="7"/>
        <v>0.58038571428571428</v>
      </c>
    </row>
    <row r="8" spans="1:14" x14ac:dyDescent="0.35">
      <c r="A8" s="25" t="s">
        <v>31</v>
      </c>
      <c r="B8" s="8">
        <v>0.4</v>
      </c>
      <c r="C8" s="20">
        <v>490</v>
      </c>
      <c r="D8" s="20">
        <v>441</v>
      </c>
      <c r="E8" s="10">
        <v>20</v>
      </c>
      <c r="F8" s="10">
        <v>55.43</v>
      </c>
      <c r="G8" s="32">
        <f t="shared" si="0"/>
        <v>38.856999999999999</v>
      </c>
      <c r="H8" s="12">
        <f t="shared" si="1"/>
        <v>29.4</v>
      </c>
      <c r="I8" s="10">
        <f t="shared" si="2"/>
        <v>30.704000000000004</v>
      </c>
      <c r="J8" s="12">
        <f t="shared" si="3"/>
        <v>174.39100000000002</v>
      </c>
      <c r="K8" s="12">
        <f t="shared" si="4"/>
        <v>315.60899999999998</v>
      </c>
      <c r="L8" s="19">
        <f t="shared" si="5"/>
        <v>24.5</v>
      </c>
      <c r="M8" s="12">
        <f t="shared" si="6"/>
        <v>291.10899999999998</v>
      </c>
      <c r="N8" s="24">
        <f t="shared" si="7"/>
        <v>0.59409999999999996</v>
      </c>
    </row>
    <row r="9" spans="1:14" x14ac:dyDescent="0.35">
      <c r="A9" s="29" t="s">
        <v>129</v>
      </c>
      <c r="B9" s="8">
        <v>0.4</v>
      </c>
      <c r="C9" s="20">
        <v>490</v>
      </c>
      <c r="D9" s="20">
        <v>441</v>
      </c>
      <c r="E9" s="10">
        <v>20</v>
      </c>
      <c r="F9" s="10">
        <v>69.27</v>
      </c>
      <c r="G9" s="32">
        <f t="shared" si="0"/>
        <v>38.856999999999999</v>
      </c>
      <c r="H9" s="12">
        <f t="shared" si="1"/>
        <v>29.4</v>
      </c>
      <c r="I9" s="10">
        <f t="shared" si="2"/>
        <v>30.704000000000004</v>
      </c>
      <c r="J9" s="12">
        <f t="shared" si="3"/>
        <v>188.23100000000002</v>
      </c>
      <c r="K9" s="12">
        <f t="shared" si="4"/>
        <v>301.76900000000001</v>
      </c>
      <c r="L9" s="19">
        <f t="shared" si="5"/>
        <v>24.5</v>
      </c>
      <c r="M9" s="12">
        <f t="shared" si="6"/>
        <v>277.26900000000001</v>
      </c>
      <c r="N9" s="24">
        <f t="shared" si="7"/>
        <v>0.56585510204081635</v>
      </c>
    </row>
    <row r="10" spans="1:14" x14ac:dyDescent="0.35">
      <c r="A10" s="34" t="s">
        <v>26</v>
      </c>
      <c r="B10" s="8">
        <v>0.4</v>
      </c>
      <c r="C10" s="20">
        <v>320</v>
      </c>
      <c r="D10" s="20">
        <v>288</v>
      </c>
      <c r="E10" s="10">
        <v>20</v>
      </c>
      <c r="F10" s="10">
        <v>5.8</v>
      </c>
      <c r="G10" s="32">
        <f t="shared" si="0"/>
        <v>25.375999999999998</v>
      </c>
      <c r="H10" s="12">
        <f t="shared" si="1"/>
        <v>19.2</v>
      </c>
      <c r="I10" s="10">
        <f t="shared" si="2"/>
        <v>30.704000000000004</v>
      </c>
      <c r="J10" s="12">
        <f t="shared" si="3"/>
        <v>101.08000000000001</v>
      </c>
      <c r="K10" s="12">
        <f t="shared" si="4"/>
        <v>218.92</v>
      </c>
      <c r="L10" s="19">
        <f t="shared" si="5"/>
        <v>16</v>
      </c>
      <c r="M10" s="12">
        <f t="shared" si="6"/>
        <v>202.92</v>
      </c>
      <c r="N10" s="24">
        <f t="shared" si="7"/>
        <v>0.63412499999999994</v>
      </c>
    </row>
    <row r="11" spans="1:14" x14ac:dyDescent="0.35">
      <c r="A11" s="30" t="s">
        <v>48</v>
      </c>
      <c r="B11" s="8">
        <v>0.4</v>
      </c>
      <c r="C11" s="20">
        <v>1210</v>
      </c>
      <c r="D11" s="20">
        <v>1089</v>
      </c>
      <c r="E11" s="10">
        <v>20</v>
      </c>
      <c r="F11" s="10">
        <v>9</v>
      </c>
      <c r="G11" s="32">
        <f t="shared" si="0"/>
        <v>95.952999999999989</v>
      </c>
      <c r="H11" s="12">
        <f t="shared" si="1"/>
        <v>72.599999999999994</v>
      </c>
      <c r="I11" s="10">
        <f t="shared" si="2"/>
        <v>30.704000000000004</v>
      </c>
      <c r="J11" s="12">
        <f t="shared" si="3"/>
        <v>228.25700000000001</v>
      </c>
      <c r="K11" s="12">
        <f t="shared" si="4"/>
        <v>981.74299999999994</v>
      </c>
      <c r="L11" s="19">
        <f t="shared" si="5"/>
        <v>60.5</v>
      </c>
      <c r="M11" s="12">
        <f t="shared" si="6"/>
        <v>921.24299999999994</v>
      </c>
      <c r="N11" s="24">
        <f t="shared" si="7"/>
        <v>0.76135785123966937</v>
      </c>
    </row>
    <row r="12" spans="1:14" x14ac:dyDescent="0.35">
      <c r="A12" s="26" t="s">
        <v>120</v>
      </c>
      <c r="B12" s="8">
        <v>0.4</v>
      </c>
      <c r="C12" s="20">
        <v>320</v>
      </c>
      <c r="D12" s="20">
        <v>288</v>
      </c>
      <c r="E12" s="10">
        <v>20</v>
      </c>
      <c r="F12" s="10">
        <v>6.7</v>
      </c>
      <c r="G12" s="32">
        <f t="shared" si="0"/>
        <v>25.375999999999998</v>
      </c>
      <c r="H12" s="12">
        <f t="shared" si="1"/>
        <v>19.2</v>
      </c>
      <c r="I12" s="10">
        <f t="shared" si="2"/>
        <v>30.704000000000004</v>
      </c>
      <c r="J12" s="12">
        <f t="shared" si="3"/>
        <v>101.98</v>
      </c>
      <c r="K12" s="12">
        <f t="shared" si="4"/>
        <v>218.01999999999998</v>
      </c>
      <c r="L12" s="19">
        <f t="shared" si="5"/>
        <v>16</v>
      </c>
      <c r="M12" s="12">
        <f t="shared" si="6"/>
        <v>202.01999999999998</v>
      </c>
      <c r="N12" s="24">
        <f t="shared" si="7"/>
        <v>0.63131249999999994</v>
      </c>
    </row>
    <row r="13" spans="1:14" x14ac:dyDescent="0.35">
      <c r="A13" s="61" t="s">
        <v>123</v>
      </c>
      <c r="B13" s="8">
        <v>0.4</v>
      </c>
      <c r="C13" s="20">
        <v>490</v>
      </c>
      <c r="D13" s="20">
        <v>441</v>
      </c>
      <c r="E13" s="10">
        <v>20</v>
      </c>
      <c r="F13" s="10">
        <v>69.69</v>
      </c>
      <c r="G13" s="32">
        <f t="shared" si="0"/>
        <v>38.856999999999999</v>
      </c>
      <c r="H13" s="12">
        <f t="shared" si="1"/>
        <v>29.4</v>
      </c>
      <c r="I13" s="10">
        <f t="shared" si="2"/>
        <v>30.704000000000004</v>
      </c>
      <c r="J13" s="12">
        <f t="shared" si="3"/>
        <v>188.65100000000001</v>
      </c>
      <c r="K13" s="12">
        <f t="shared" si="4"/>
        <v>301.34899999999999</v>
      </c>
      <c r="L13" s="19">
        <f t="shared" si="5"/>
        <v>24.5</v>
      </c>
      <c r="M13" s="12">
        <f t="shared" si="6"/>
        <v>276.84899999999999</v>
      </c>
      <c r="N13" s="24">
        <f t="shared" si="7"/>
        <v>0.56499795918367346</v>
      </c>
    </row>
    <row r="14" spans="1:14" x14ac:dyDescent="0.35">
      <c r="A14" s="61" t="s">
        <v>126</v>
      </c>
      <c r="B14" s="8">
        <v>0.4</v>
      </c>
      <c r="C14" s="20">
        <v>620</v>
      </c>
      <c r="D14" s="20">
        <v>558</v>
      </c>
      <c r="E14" s="10">
        <v>20</v>
      </c>
      <c r="F14" s="10">
        <v>110.26</v>
      </c>
      <c r="G14" s="32">
        <f t="shared" si="0"/>
        <v>49.165999999999997</v>
      </c>
      <c r="H14" s="12">
        <f t="shared" si="1"/>
        <v>37.199999999999996</v>
      </c>
      <c r="I14" s="10">
        <f t="shared" si="2"/>
        <v>30.704000000000004</v>
      </c>
      <c r="J14" s="12">
        <f t="shared" si="3"/>
        <v>247.32999999999998</v>
      </c>
      <c r="K14" s="12">
        <f t="shared" si="4"/>
        <v>372.67</v>
      </c>
      <c r="L14" s="19">
        <f t="shared" si="5"/>
        <v>31</v>
      </c>
      <c r="M14" s="12">
        <f t="shared" si="6"/>
        <v>341.67</v>
      </c>
      <c r="N14" s="24">
        <f t="shared" si="7"/>
        <v>0.55108064516129029</v>
      </c>
    </row>
    <row r="15" spans="1:14" x14ac:dyDescent="0.35">
      <c r="A15" s="35" t="s">
        <v>30</v>
      </c>
      <c r="B15" s="8">
        <v>0.4</v>
      </c>
      <c r="C15" s="20">
        <v>490</v>
      </c>
      <c r="D15" s="20">
        <v>441</v>
      </c>
      <c r="E15" s="10">
        <v>20</v>
      </c>
      <c r="F15" s="10">
        <v>49.1</v>
      </c>
      <c r="G15" s="32">
        <f t="shared" si="0"/>
        <v>38.856999999999999</v>
      </c>
      <c r="H15" s="12">
        <f t="shared" si="1"/>
        <v>29.4</v>
      </c>
      <c r="I15" s="10">
        <f t="shared" si="2"/>
        <v>30.704000000000004</v>
      </c>
      <c r="J15" s="12">
        <f t="shared" si="3"/>
        <v>168.06100000000001</v>
      </c>
      <c r="K15" s="12">
        <f t="shared" si="4"/>
        <v>321.93899999999996</v>
      </c>
      <c r="L15" s="19">
        <f t="shared" si="5"/>
        <v>24.5</v>
      </c>
      <c r="M15" s="12">
        <f t="shared" si="6"/>
        <v>297.43899999999996</v>
      </c>
      <c r="N15" s="24">
        <f t="shared" si="7"/>
        <v>0.6070183673469387</v>
      </c>
    </row>
    <row r="16" spans="1:14" x14ac:dyDescent="0.35">
      <c r="A16" s="37" t="s">
        <v>46</v>
      </c>
      <c r="B16" s="8">
        <v>0.4</v>
      </c>
      <c r="C16" s="20">
        <v>690</v>
      </c>
      <c r="D16" s="20">
        <v>621</v>
      </c>
      <c r="E16" s="10">
        <v>20</v>
      </c>
      <c r="F16" s="10">
        <v>35.299999999999997</v>
      </c>
      <c r="G16" s="32">
        <f t="shared" si="0"/>
        <v>54.716999999999999</v>
      </c>
      <c r="H16" s="12">
        <f t="shared" si="1"/>
        <v>41.4</v>
      </c>
      <c r="I16" s="10">
        <f t="shared" si="2"/>
        <v>30.704000000000004</v>
      </c>
      <c r="J16" s="12">
        <f t="shared" si="3"/>
        <v>182.12100000000001</v>
      </c>
      <c r="K16" s="12">
        <f t="shared" si="4"/>
        <v>507.87900000000002</v>
      </c>
      <c r="L16" s="19">
        <f t="shared" si="5"/>
        <v>34.5</v>
      </c>
      <c r="M16" s="12">
        <f t="shared" si="6"/>
        <v>473.37900000000002</v>
      </c>
      <c r="N16" s="24">
        <f t="shared" si="7"/>
        <v>0.68605652173913045</v>
      </c>
    </row>
    <row r="17" spans="1:14" x14ac:dyDescent="0.35">
      <c r="A17" s="36" t="s">
        <v>121</v>
      </c>
      <c r="B17" s="8">
        <v>0.4</v>
      </c>
      <c r="C17" s="20">
        <v>690</v>
      </c>
      <c r="D17" s="20">
        <v>621</v>
      </c>
      <c r="E17" s="10">
        <v>20</v>
      </c>
      <c r="F17" s="10">
        <v>35.1</v>
      </c>
      <c r="G17" s="32">
        <f t="shared" si="0"/>
        <v>54.716999999999999</v>
      </c>
      <c r="H17" s="12">
        <f t="shared" si="1"/>
        <v>41.4</v>
      </c>
      <c r="I17" s="10">
        <f t="shared" si="2"/>
        <v>30.704000000000004</v>
      </c>
      <c r="J17" s="12">
        <f t="shared" si="3"/>
        <v>181.92100000000002</v>
      </c>
      <c r="K17" s="12">
        <f t="shared" si="4"/>
        <v>508.07899999999995</v>
      </c>
      <c r="L17" s="19">
        <f t="shared" si="5"/>
        <v>34.5</v>
      </c>
      <c r="M17" s="12">
        <f t="shared" si="6"/>
        <v>473.57899999999995</v>
      </c>
      <c r="N17" s="24">
        <f t="shared" si="7"/>
        <v>0.68634637681159416</v>
      </c>
    </row>
    <row r="18" spans="1:14" x14ac:dyDescent="0.35">
      <c r="A18" s="61" t="s">
        <v>132</v>
      </c>
      <c r="B18" s="8">
        <v>0.4</v>
      </c>
      <c r="C18" s="20">
        <v>320</v>
      </c>
      <c r="D18" s="20">
        <v>288</v>
      </c>
      <c r="E18" s="10">
        <v>20</v>
      </c>
      <c r="F18" s="10">
        <v>4.4000000000000004</v>
      </c>
      <c r="G18" s="32">
        <f t="shared" si="0"/>
        <v>25.375999999999998</v>
      </c>
      <c r="H18" s="12">
        <f t="shared" si="1"/>
        <v>19.2</v>
      </c>
      <c r="I18" s="10">
        <f t="shared" si="2"/>
        <v>30.704000000000004</v>
      </c>
      <c r="J18" s="12">
        <f t="shared" si="3"/>
        <v>99.68</v>
      </c>
      <c r="K18" s="12">
        <f t="shared" si="4"/>
        <v>220.32</v>
      </c>
      <c r="L18" s="19">
        <f t="shared" si="5"/>
        <v>16</v>
      </c>
      <c r="M18" s="12">
        <f t="shared" si="6"/>
        <v>204.32</v>
      </c>
      <c r="N18" s="24">
        <f t="shared" si="7"/>
        <v>0.63849999999999996</v>
      </c>
    </row>
    <row r="19" spans="1:14" ht="17.399999999999999" customHeight="1" x14ac:dyDescent="0.35">
      <c r="A19" s="61" t="s">
        <v>131</v>
      </c>
      <c r="B19" s="8">
        <v>0.4</v>
      </c>
      <c r="C19" s="20">
        <v>420</v>
      </c>
      <c r="D19" s="20">
        <v>378</v>
      </c>
      <c r="E19" s="10">
        <v>20</v>
      </c>
      <c r="F19" s="10">
        <v>40.630000000000003</v>
      </c>
      <c r="G19" s="32">
        <f t="shared" si="0"/>
        <v>33.305999999999997</v>
      </c>
      <c r="H19" s="12">
        <f t="shared" si="1"/>
        <v>25.2</v>
      </c>
      <c r="I19" s="10">
        <f t="shared" si="2"/>
        <v>30.704000000000004</v>
      </c>
      <c r="J19" s="12">
        <f t="shared" si="3"/>
        <v>149.84</v>
      </c>
      <c r="K19" s="12">
        <f t="shared" si="4"/>
        <v>270.15999999999997</v>
      </c>
      <c r="L19" s="19">
        <f t="shared" si="5"/>
        <v>21</v>
      </c>
      <c r="M19" s="12">
        <f t="shared" si="6"/>
        <v>249.15999999999997</v>
      </c>
      <c r="N19" s="24">
        <f t="shared" si="7"/>
        <v>0.59323809523809512</v>
      </c>
    </row>
    <row r="20" spans="1:14" x14ac:dyDescent="0.35">
      <c r="A20" s="35" t="s">
        <v>23</v>
      </c>
      <c r="B20" s="8">
        <v>0.4</v>
      </c>
      <c r="C20" s="20">
        <v>490</v>
      </c>
      <c r="D20" s="20">
        <v>441</v>
      </c>
      <c r="E20" s="10">
        <v>20</v>
      </c>
      <c r="F20" s="10">
        <v>6.7</v>
      </c>
      <c r="G20" s="32">
        <f t="shared" si="0"/>
        <v>38.856999999999999</v>
      </c>
      <c r="H20" s="12">
        <f t="shared" si="1"/>
        <v>29.4</v>
      </c>
      <c r="I20" s="10">
        <f t="shared" si="2"/>
        <v>30.704000000000004</v>
      </c>
      <c r="J20" s="12">
        <f t="shared" si="3"/>
        <v>125.661</v>
      </c>
      <c r="K20" s="12">
        <f t="shared" si="4"/>
        <v>364.339</v>
      </c>
      <c r="L20" s="19">
        <f t="shared" si="5"/>
        <v>24.5</v>
      </c>
      <c r="M20" s="12">
        <f t="shared" si="6"/>
        <v>339.839</v>
      </c>
      <c r="N20" s="24">
        <f t="shared" si="7"/>
        <v>0.6935489795918367</v>
      </c>
    </row>
    <row r="21" spans="1:14" x14ac:dyDescent="0.35">
      <c r="A21" s="38" t="s">
        <v>35</v>
      </c>
      <c r="B21" s="8">
        <v>0.4</v>
      </c>
      <c r="C21" s="20">
        <v>490</v>
      </c>
      <c r="D21" s="20">
        <v>441</v>
      </c>
      <c r="E21" s="10">
        <v>20</v>
      </c>
      <c r="F21" s="10">
        <v>35.5</v>
      </c>
      <c r="G21" s="32">
        <f t="shared" si="0"/>
        <v>38.856999999999999</v>
      </c>
      <c r="H21" s="12">
        <f t="shared" si="1"/>
        <v>29.4</v>
      </c>
      <c r="I21" s="10">
        <f t="shared" si="2"/>
        <v>30.704000000000004</v>
      </c>
      <c r="J21" s="12">
        <f t="shared" si="3"/>
        <v>154.46100000000001</v>
      </c>
      <c r="K21" s="12">
        <f t="shared" si="4"/>
        <v>335.53899999999999</v>
      </c>
      <c r="L21" s="19">
        <f t="shared" si="5"/>
        <v>24.5</v>
      </c>
      <c r="M21" s="12">
        <f t="shared" si="6"/>
        <v>311.03899999999999</v>
      </c>
      <c r="N21" s="24">
        <f t="shared" si="7"/>
        <v>0.63477346938775503</v>
      </c>
    </row>
    <row r="22" spans="1:14" x14ac:dyDescent="0.35">
      <c r="A22" s="62" t="s">
        <v>25</v>
      </c>
      <c r="B22" s="8">
        <v>0.4</v>
      </c>
      <c r="C22" s="20">
        <v>620</v>
      </c>
      <c r="D22" s="20">
        <v>558</v>
      </c>
      <c r="E22" s="10">
        <v>20</v>
      </c>
      <c r="F22" s="10">
        <v>93.21</v>
      </c>
      <c r="G22" s="32">
        <f t="shared" si="0"/>
        <v>49.165999999999997</v>
      </c>
      <c r="H22" s="12">
        <f t="shared" si="1"/>
        <v>37.199999999999996</v>
      </c>
      <c r="I22" s="10">
        <f t="shared" si="2"/>
        <v>30.704000000000004</v>
      </c>
      <c r="J22" s="12">
        <f t="shared" si="3"/>
        <v>230.27999999999997</v>
      </c>
      <c r="K22" s="12">
        <f t="shared" si="4"/>
        <v>389.72</v>
      </c>
      <c r="L22" s="19">
        <f t="shared" si="5"/>
        <v>31</v>
      </c>
      <c r="M22" s="12">
        <f t="shared" si="6"/>
        <v>358.72</v>
      </c>
      <c r="N22" s="24">
        <f t="shared" si="7"/>
        <v>0.57858064516129037</v>
      </c>
    </row>
    <row r="23" spans="1:14" x14ac:dyDescent="0.35">
      <c r="A23" s="60" t="s">
        <v>47</v>
      </c>
      <c r="B23" s="8">
        <v>0.4</v>
      </c>
      <c r="C23" s="20">
        <v>920</v>
      </c>
      <c r="D23" s="20">
        <v>828</v>
      </c>
      <c r="E23" s="10">
        <v>20</v>
      </c>
      <c r="F23" s="10">
        <v>37.82</v>
      </c>
      <c r="G23" s="32">
        <f t="shared" si="0"/>
        <v>72.955999999999989</v>
      </c>
      <c r="H23" s="12">
        <f t="shared" si="1"/>
        <v>55.199999999999996</v>
      </c>
      <c r="I23" s="10">
        <f t="shared" si="2"/>
        <v>30.704000000000004</v>
      </c>
      <c r="J23" s="12">
        <f t="shared" si="3"/>
        <v>216.67999999999998</v>
      </c>
      <c r="K23" s="12">
        <f t="shared" si="4"/>
        <v>703.32</v>
      </c>
      <c r="L23" s="19">
        <f t="shared" si="5"/>
        <v>46</v>
      </c>
      <c r="M23" s="12">
        <f t="shared" si="6"/>
        <v>657.32</v>
      </c>
      <c r="N23" s="24">
        <f t="shared" si="7"/>
        <v>0.71447826086956523</v>
      </c>
    </row>
    <row r="24" spans="1:14" x14ac:dyDescent="0.35">
      <c r="A24" s="60" t="s">
        <v>72</v>
      </c>
      <c r="B24" s="8">
        <v>0.4</v>
      </c>
      <c r="C24" s="20">
        <v>490</v>
      </c>
      <c r="D24" s="20">
        <v>441</v>
      </c>
      <c r="E24" s="10">
        <v>20</v>
      </c>
      <c r="F24" s="10">
        <v>84.03</v>
      </c>
      <c r="G24" s="32">
        <f t="shared" si="0"/>
        <v>38.856999999999999</v>
      </c>
      <c r="H24" s="12">
        <f t="shared" si="1"/>
        <v>29.4</v>
      </c>
      <c r="I24" s="10">
        <f t="shared" si="2"/>
        <v>30.704000000000004</v>
      </c>
      <c r="J24" s="12">
        <f t="shared" ref="J24" si="8">SUM(E24:I24)</f>
        <v>202.99100000000001</v>
      </c>
      <c r="K24" s="12">
        <f t="shared" si="4"/>
        <v>287.00900000000001</v>
      </c>
      <c r="L24" s="19">
        <f t="shared" ref="L24" si="9">C24*0.1</f>
        <v>49</v>
      </c>
      <c r="M24" s="12">
        <f t="shared" si="6"/>
        <v>238.00900000000001</v>
      </c>
      <c r="N24" s="24">
        <f t="shared" si="7"/>
        <v>0.48573265306122454</v>
      </c>
    </row>
    <row r="25" spans="1:14" x14ac:dyDescent="0.35">
      <c r="A25" s="63" t="s">
        <v>127</v>
      </c>
      <c r="B25" s="8">
        <v>0.4</v>
      </c>
      <c r="C25" s="20">
        <v>490</v>
      </c>
      <c r="D25" s="20">
        <v>441</v>
      </c>
      <c r="E25" s="10">
        <v>20</v>
      </c>
      <c r="F25" s="10">
        <v>23.56</v>
      </c>
      <c r="G25" s="32">
        <f t="shared" si="0"/>
        <v>38.856999999999999</v>
      </c>
      <c r="H25" s="12">
        <f t="shared" si="1"/>
        <v>29.4</v>
      </c>
      <c r="I25" s="10">
        <f t="shared" si="2"/>
        <v>30.704000000000004</v>
      </c>
      <c r="J25" s="12">
        <f t="shared" si="3"/>
        <v>142.52100000000002</v>
      </c>
      <c r="K25" s="12">
        <f t="shared" si="4"/>
        <v>347.47899999999998</v>
      </c>
      <c r="L25" s="19">
        <f t="shared" si="5"/>
        <v>24.5</v>
      </c>
      <c r="M25" s="12">
        <f t="shared" si="6"/>
        <v>322.97899999999998</v>
      </c>
      <c r="N25" s="24">
        <f t="shared" si="7"/>
        <v>0.65914081632653054</v>
      </c>
    </row>
    <row r="26" spans="1:14" x14ac:dyDescent="0.35">
      <c r="A26" s="64" t="s">
        <v>50</v>
      </c>
      <c r="B26" s="8">
        <v>0.4</v>
      </c>
      <c r="C26" s="20">
        <v>320</v>
      </c>
      <c r="D26" s="20">
        <v>288</v>
      </c>
      <c r="E26" s="10">
        <v>20</v>
      </c>
      <c r="F26" s="10">
        <v>8.1999999999999993</v>
      </c>
      <c r="G26" s="32">
        <f t="shared" si="0"/>
        <v>25.375999999999998</v>
      </c>
      <c r="H26" s="12">
        <f t="shared" si="1"/>
        <v>19.2</v>
      </c>
      <c r="I26" s="10">
        <f t="shared" si="2"/>
        <v>30.704000000000004</v>
      </c>
      <c r="J26" s="12">
        <f t="shared" si="3"/>
        <v>103.48</v>
      </c>
      <c r="K26" s="12">
        <f t="shared" si="4"/>
        <v>216.51999999999998</v>
      </c>
      <c r="L26" s="19">
        <f t="shared" si="5"/>
        <v>16</v>
      </c>
      <c r="M26" s="12">
        <f t="shared" si="6"/>
        <v>200.51999999999998</v>
      </c>
      <c r="N26" s="24">
        <f t="shared" si="7"/>
        <v>0.62662499999999999</v>
      </c>
    </row>
    <row r="27" spans="1:14" x14ac:dyDescent="0.35">
      <c r="A27" s="25" t="s">
        <v>24</v>
      </c>
      <c r="B27" s="8">
        <v>0.4</v>
      </c>
      <c r="C27" s="21">
        <v>620</v>
      </c>
      <c r="D27" s="20">
        <v>558</v>
      </c>
      <c r="E27" s="10">
        <v>20</v>
      </c>
      <c r="F27" s="10">
        <v>69.900000000000006</v>
      </c>
      <c r="G27" s="32">
        <f t="shared" si="0"/>
        <v>49.165999999999997</v>
      </c>
      <c r="H27" s="12">
        <f t="shared" si="1"/>
        <v>37.199999999999996</v>
      </c>
      <c r="I27" s="10">
        <f t="shared" si="2"/>
        <v>30.704000000000004</v>
      </c>
      <c r="J27" s="12">
        <f t="shared" si="3"/>
        <v>206.97</v>
      </c>
      <c r="K27" s="12">
        <f t="shared" si="4"/>
        <v>413.03</v>
      </c>
      <c r="L27" s="19">
        <f t="shared" si="5"/>
        <v>31</v>
      </c>
      <c r="M27" s="12">
        <f t="shared" si="6"/>
        <v>382.03</v>
      </c>
      <c r="N27" s="24">
        <f t="shared" si="7"/>
        <v>0.61617741935483872</v>
      </c>
    </row>
    <row r="28" spans="1:14" x14ac:dyDescent="0.35">
      <c r="A28" s="26" t="s">
        <v>52</v>
      </c>
      <c r="B28" s="8">
        <v>0.4</v>
      </c>
      <c r="C28" s="20">
        <v>620</v>
      </c>
      <c r="D28" s="20">
        <v>558</v>
      </c>
      <c r="E28" s="10">
        <v>20</v>
      </c>
      <c r="F28" s="10">
        <v>93.21</v>
      </c>
      <c r="G28" s="32">
        <f t="shared" si="0"/>
        <v>49.165999999999997</v>
      </c>
      <c r="H28" s="12">
        <f t="shared" si="1"/>
        <v>37.199999999999996</v>
      </c>
      <c r="I28" s="10">
        <f t="shared" si="2"/>
        <v>30.704000000000004</v>
      </c>
      <c r="J28" s="12">
        <f t="shared" si="3"/>
        <v>230.27999999999997</v>
      </c>
      <c r="K28" s="12">
        <f t="shared" si="4"/>
        <v>389.72</v>
      </c>
      <c r="L28" s="19">
        <f t="shared" si="5"/>
        <v>31</v>
      </c>
      <c r="M28" s="12">
        <f t="shared" si="6"/>
        <v>358.72</v>
      </c>
      <c r="N28" s="24">
        <f t="shared" si="7"/>
        <v>0.57858064516129037</v>
      </c>
    </row>
    <row r="29" spans="1:14" x14ac:dyDescent="0.35">
      <c r="A29" s="29" t="s">
        <v>130</v>
      </c>
      <c r="B29" s="8">
        <v>0.4</v>
      </c>
      <c r="C29" s="20">
        <v>420</v>
      </c>
      <c r="D29" s="20">
        <v>378</v>
      </c>
      <c r="E29" s="10">
        <v>20</v>
      </c>
      <c r="F29" s="10">
        <v>25.36</v>
      </c>
      <c r="G29" s="32">
        <f t="shared" si="0"/>
        <v>33.305999999999997</v>
      </c>
      <c r="H29" s="12">
        <f t="shared" si="1"/>
        <v>25.2</v>
      </c>
      <c r="I29" s="10">
        <f t="shared" si="2"/>
        <v>30.704000000000004</v>
      </c>
      <c r="J29" s="12">
        <f t="shared" si="3"/>
        <v>134.57</v>
      </c>
      <c r="K29" s="12">
        <f t="shared" si="4"/>
        <v>285.43</v>
      </c>
      <c r="L29" s="19">
        <f t="shared" si="5"/>
        <v>21</v>
      </c>
      <c r="M29" s="12">
        <f t="shared" si="6"/>
        <v>264.43</v>
      </c>
      <c r="N29" s="24">
        <f t="shared" si="7"/>
        <v>0.6295952380952381</v>
      </c>
    </row>
    <row r="30" spans="1:14" x14ac:dyDescent="0.35">
      <c r="A30" s="34" t="s">
        <v>122</v>
      </c>
      <c r="B30" s="8">
        <v>0.4</v>
      </c>
      <c r="C30" s="20">
        <v>420</v>
      </c>
      <c r="D30" s="20">
        <v>378</v>
      </c>
      <c r="E30" s="10">
        <v>20</v>
      </c>
      <c r="F30" s="10">
        <v>49.07</v>
      </c>
      <c r="G30" s="32">
        <f t="shared" si="0"/>
        <v>33.305999999999997</v>
      </c>
      <c r="H30" s="12">
        <f t="shared" si="1"/>
        <v>25.2</v>
      </c>
      <c r="I30" s="10">
        <f t="shared" si="2"/>
        <v>30.704000000000004</v>
      </c>
      <c r="J30" s="12">
        <f t="shared" si="3"/>
        <v>158.28</v>
      </c>
      <c r="K30" s="12">
        <f t="shared" si="4"/>
        <v>261.72000000000003</v>
      </c>
      <c r="L30" s="19">
        <f t="shared" si="5"/>
        <v>21</v>
      </c>
      <c r="M30" s="12">
        <f t="shared" si="6"/>
        <v>240.72000000000003</v>
      </c>
      <c r="N30" s="24">
        <f t="shared" si="7"/>
        <v>0.57314285714285718</v>
      </c>
    </row>
    <row r="31" spans="1:14" x14ac:dyDescent="0.35">
      <c r="A31" s="34" t="s">
        <v>137</v>
      </c>
      <c r="B31" s="8">
        <v>0.4</v>
      </c>
      <c r="C31" s="20">
        <v>320</v>
      </c>
      <c r="D31" s="20">
        <v>288</v>
      </c>
      <c r="E31" s="10">
        <v>20</v>
      </c>
      <c r="F31" s="10">
        <v>9.1999999999999993</v>
      </c>
      <c r="G31" s="32">
        <f t="shared" si="0"/>
        <v>25.375999999999998</v>
      </c>
      <c r="H31" s="12">
        <f t="shared" si="1"/>
        <v>19.2</v>
      </c>
      <c r="I31" s="10">
        <f t="shared" si="2"/>
        <v>30.704000000000004</v>
      </c>
      <c r="J31" s="12">
        <f t="shared" si="3"/>
        <v>104.48</v>
      </c>
      <c r="K31" s="12">
        <f t="shared" si="4"/>
        <v>215.51999999999998</v>
      </c>
      <c r="L31" s="19">
        <f t="shared" si="5"/>
        <v>16</v>
      </c>
      <c r="M31" s="12">
        <f t="shared" si="6"/>
        <v>199.51999999999998</v>
      </c>
      <c r="N31" s="24">
        <f t="shared" si="7"/>
        <v>0.62349999999999994</v>
      </c>
    </row>
    <row r="32" spans="1:14" x14ac:dyDescent="0.35">
      <c r="A32" s="34" t="s">
        <v>28</v>
      </c>
      <c r="B32" s="8">
        <v>0.4</v>
      </c>
      <c r="C32" s="20">
        <v>420</v>
      </c>
      <c r="D32" s="20">
        <v>378</v>
      </c>
      <c r="E32" s="10">
        <v>20</v>
      </c>
      <c r="F32" s="10">
        <v>4.5</v>
      </c>
      <c r="G32" s="32">
        <f t="shared" si="0"/>
        <v>33.305999999999997</v>
      </c>
      <c r="H32" s="12">
        <f t="shared" si="1"/>
        <v>25.2</v>
      </c>
      <c r="I32" s="10">
        <f t="shared" si="2"/>
        <v>30.704000000000004</v>
      </c>
      <c r="J32" s="12">
        <f t="shared" si="3"/>
        <v>113.71000000000001</v>
      </c>
      <c r="K32" s="12">
        <f t="shared" si="4"/>
        <v>306.28999999999996</v>
      </c>
      <c r="L32" s="19">
        <f t="shared" si="5"/>
        <v>21</v>
      </c>
      <c r="M32" s="12">
        <f t="shared" si="6"/>
        <v>285.28999999999996</v>
      </c>
      <c r="N32" s="24">
        <f t="shared" si="7"/>
        <v>0.67926190476190462</v>
      </c>
    </row>
    <row r="33" spans="1:14" x14ac:dyDescent="0.35">
      <c r="A33" s="25" t="s">
        <v>32</v>
      </c>
      <c r="B33" s="8">
        <v>0.4</v>
      </c>
      <c r="C33" s="20">
        <v>490</v>
      </c>
      <c r="D33" s="20">
        <v>441</v>
      </c>
      <c r="E33" s="10">
        <v>20</v>
      </c>
      <c r="F33" s="10">
        <v>43.55</v>
      </c>
      <c r="G33" s="32">
        <f t="shared" si="0"/>
        <v>38.856999999999999</v>
      </c>
      <c r="H33" s="12">
        <f t="shared" si="1"/>
        <v>29.4</v>
      </c>
      <c r="I33" s="10">
        <f t="shared" si="2"/>
        <v>30.704000000000004</v>
      </c>
      <c r="J33" s="12">
        <f t="shared" si="3"/>
        <v>162.511</v>
      </c>
      <c r="K33" s="12">
        <f t="shared" si="4"/>
        <v>327.48900000000003</v>
      </c>
      <c r="L33" s="19">
        <f t="shared" si="5"/>
        <v>24.5</v>
      </c>
      <c r="M33" s="12">
        <f t="shared" si="6"/>
        <v>302.98900000000003</v>
      </c>
      <c r="N33" s="24">
        <f t="shared" si="7"/>
        <v>0.61834489795918379</v>
      </c>
    </row>
    <row r="34" spans="1:14" x14ac:dyDescent="0.35">
      <c r="A34" s="28" t="s">
        <v>38</v>
      </c>
      <c r="B34" s="8">
        <v>0.4</v>
      </c>
      <c r="C34" s="20">
        <v>490</v>
      </c>
      <c r="D34" s="20">
        <v>441</v>
      </c>
      <c r="E34" s="10">
        <v>20</v>
      </c>
      <c r="F34" s="10">
        <v>49.4</v>
      </c>
      <c r="G34" s="32">
        <f t="shared" si="0"/>
        <v>38.856999999999999</v>
      </c>
      <c r="H34" s="12">
        <f t="shared" si="1"/>
        <v>29.4</v>
      </c>
      <c r="I34" s="10">
        <f t="shared" si="2"/>
        <v>30.704000000000004</v>
      </c>
      <c r="J34" s="12">
        <f t="shared" si="3"/>
        <v>168.36100000000002</v>
      </c>
      <c r="K34" s="12">
        <f t="shared" si="4"/>
        <v>321.63900000000001</v>
      </c>
      <c r="L34" s="19">
        <f t="shared" si="5"/>
        <v>24.5</v>
      </c>
      <c r="M34" s="12">
        <f t="shared" si="6"/>
        <v>297.13900000000001</v>
      </c>
      <c r="N34" s="24">
        <f t="shared" si="7"/>
        <v>0.60640612244897962</v>
      </c>
    </row>
    <row r="35" spans="1:14" x14ac:dyDescent="0.35">
      <c r="A35" s="28" t="s">
        <v>36</v>
      </c>
      <c r="B35" s="8">
        <v>0.4</v>
      </c>
      <c r="C35" s="20">
        <v>490</v>
      </c>
      <c r="D35" s="20">
        <v>441</v>
      </c>
      <c r="E35" s="10">
        <v>20</v>
      </c>
      <c r="F35" s="10">
        <v>32.79</v>
      </c>
      <c r="G35" s="32">
        <f t="shared" si="0"/>
        <v>38.856999999999999</v>
      </c>
      <c r="H35" s="12">
        <f t="shared" si="1"/>
        <v>29.4</v>
      </c>
      <c r="I35" s="10">
        <f t="shared" si="2"/>
        <v>30.704000000000004</v>
      </c>
      <c r="J35" s="12">
        <f t="shared" si="3"/>
        <v>151.751</v>
      </c>
      <c r="K35" s="12">
        <f t="shared" si="4"/>
        <v>338.24900000000002</v>
      </c>
      <c r="L35" s="19">
        <f t="shared" si="5"/>
        <v>24.5</v>
      </c>
      <c r="M35" s="12">
        <f t="shared" si="6"/>
        <v>313.74900000000002</v>
      </c>
      <c r="N35" s="24">
        <f t="shared" si="7"/>
        <v>0.64030408163265307</v>
      </c>
    </row>
    <row r="36" spans="1:14" x14ac:dyDescent="0.35">
      <c r="A36" s="29" t="s">
        <v>125</v>
      </c>
      <c r="B36" s="8">
        <v>0.4</v>
      </c>
      <c r="C36" s="20">
        <v>420</v>
      </c>
      <c r="D36" s="20">
        <v>378</v>
      </c>
      <c r="E36" s="10">
        <v>20</v>
      </c>
      <c r="F36" s="10">
        <v>52.77</v>
      </c>
      <c r="G36" s="32">
        <f t="shared" si="0"/>
        <v>33.305999999999997</v>
      </c>
      <c r="H36" s="12">
        <f t="shared" si="1"/>
        <v>25.2</v>
      </c>
      <c r="I36" s="10">
        <f t="shared" si="2"/>
        <v>30.704000000000004</v>
      </c>
      <c r="J36" s="12">
        <f t="shared" si="3"/>
        <v>161.98000000000002</v>
      </c>
      <c r="K36" s="12">
        <f t="shared" si="4"/>
        <v>258.02</v>
      </c>
      <c r="L36" s="19">
        <f t="shared" si="5"/>
        <v>21</v>
      </c>
      <c r="M36" s="12">
        <f t="shared" si="6"/>
        <v>237.01999999999998</v>
      </c>
      <c r="N36" s="24">
        <f t="shared" si="7"/>
        <v>0.56433333333333324</v>
      </c>
    </row>
    <row r="37" spans="1:14" x14ac:dyDescent="0.35">
      <c r="A37" s="28" t="s">
        <v>37</v>
      </c>
      <c r="B37" s="8">
        <v>0.4</v>
      </c>
      <c r="C37" s="20">
        <v>490</v>
      </c>
      <c r="D37" s="20">
        <v>441</v>
      </c>
      <c r="E37" s="10">
        <v>20</v>
      </c>
      <c r="F37" s="10">
        <v>69.900000000000006</v>
      </c>
      <c r="G37" s="32">
        <f t="shared" ref="G37:G67" si="10">$G$2*C37</f>
        <v>38.856999999999999</v>
      </c>
      <c r="H37" s="12">
        <f t="shared" ref="H37:H67" si="11">$H$2*C37</f>
        <v>29.4</v>
      </c>
      <c r="I37" s="10">
        <f t="shared" ref="I37:I67" si="12">$I$2*B37</f>
        <v>30.704000000000004</v>
      </c>
      <c r="J37" s="12">
        <f t="shared" ref="J37:J67" si="13">SUM(E37:I37)</f>
        <v>188.86100000000002</v>
      </c>
      <c r="K37" s="12">
        <f t="shared" ref="K37:K67" si="14">C37-J37</f>
        <v>301.13900000000001</v>
      </c>
      <c r="L37" s="19">
        <f t="shared" ref="L37:L65" si="15">C37*0.05</f>
        <v>24.5</v>
      </c>
      <c r="M37" s="12">
        <f t="shared" ref="M37:M67" si="16">K37-L37</f>
        <v>276.63900000000001</v>
      </c>
      <c r="N37" s="24">
        <f t="shared" ref="N37:N67" si="17">M37/C37</f>
        <v>0.56456938775510201</v>
      </c>
    </row>
    <row r="38" spans="1:14" x14ac:dyDescent="0.35">
      <c r="A38" s="28" t="s">
        <v>56</v>
      </c>
      <c r="B38" s="8">
        <v>0.4</v>
      </c>
      <c r="C38" s="20">
        <v>880</v>
      </c>
      <c r="D38" s="20">
        <v>792</v>
      </c>
      <c r="E38" s="10">
        <v>20</v>
      </c>
      <c r="F38" s="10">
        <v>63.4</v>
      </c>
      <c r="G38" s="32">
        <f t="shared" si="10"/>
        <v>69.783999999999992</v>
      </c>
      <c r="H38" s="12">
        <f t="shared" si="11"/>
        <v>52.8</v>
      </c>
      <c r="I38" s="10">
        <f t="shared" si="12"/>
        <v>30.704000000000004</v>
      </c>
      <c r="J38" s="12">
        <f t="shared" si="13"/>
        <v>236.68799999999999</v>
      </c>
      <c r="K38" s="12">
        <f t="shared" si="14"/>
        <v>643.31200000000001</v>
      </c>
      <c r="L38" s="19">
        <f t="shared" si="15"/>
        <v>44</v>
      </c>
      <c r="M38" s="12">
        <f t="shared" si="16"/>
        <v>599.31200000000001</v>
      </c>
      <c r="N38" s="24">
        <f t="shared" si="17"/>
        <v>0.68103636363636366</v>
      </c>
    </row>
    <row r="39" spans="1:14" x14ac:dyDescent="0.35">
      <c r="A39" s="34" t="s">
        <v>29</v>
      </c>
      <c r="B39" s="8">
        <v>0.4</v>
      </c>
      <c r="C39" s="20">
        <v>320</v>
      </c>
      <c r="D39" s="20">
        <v>288</v>
      </c>
      <c r="E39" s="10">
        <v>20</v>
      </c>
      <c r="F39" s="10">
        <v>6</v>
      </c>
      <c r="G39" s="32">
        <f t="shared" si="10"/>
        <v>25.375999999999998</v>
      </c>
      <c r="H39" s="12">
        <f t="shared" si="11"/>
        <v>19.2</v>
      </c>
      <c r="I39" s="10">
        <f t="shared" si="12"/>
        <v>30.704000000000004</v>
      </c>
      <c r="J39" s="12">
        <f t="shared" si="13"/>
        <v>101.28</v>
      </c>
      <c r="K39" s="12">
        <f t="shared" si="14"/>
        <v>218.72</v>
      </c>
      <c r="L39" s="19">
        <f t="shared" si="15"/>
        <v>16</v>
      </c>
      <c r="M39" s="12">
        <f t="shared" si="16"/>
        <v>202.72</v>
      </c>
      <c r="N39" s="24">
        <f t="shared" si="17"/>
        <v>0.63349999999999995</v>
      </c>
    </row>
    <row r="40" spans="1:14" x14ac:dyDescent="0.35">
      <c r="A40" s="30" t="s">
        <v>87</v>
      </c>
      <c r="B40" s="8">
        <v>0.4</v>
      </c>
      <c r="C40" s="20">
        <v>690</v>
      </c>
      <c r="D40" s="20">
        <v>621</v>
      </c>
      <c r="E40" s="10">
        <v>20</v>
      </c>
      <c r="F40" s="10">
        <v>12.3</v>
      </c>
      <c r="G40" s="32">
        <f t="shared" si="10"/>
        <v>54.716999999999999</v>
      </c>
      <c r="H40" s="12">
        <f t="shared" si="11"/>
        <v>41.4</v>
      </c>
      <c r="I40" s="10">
        <f t="shared" si="12"/>
        <v>30.704000000000004</v>
      </c>
      <c r="J40" s="12">
        <f t="shared" si="13"/>
        <v>159.12100000000001</v>
      </c>
      <c r="K40" s="12">
        <f t="shared" si="14"/>
        <v>530.87900000000002</v>
      </c>
      <c r="L40" s="19">
        <f t="shared" si="15"/>
        <v>34.5</v>
      </c>
      <c r="M40" s="12">
        <f t="shared" si="16"/>
        <v>496.37900000000002</v>
      </c>
      <c r="N40" s="24">
        <f t="shared" si="17"/>
        <v>0.71938985507246378</v>
      </c>
    </row>
    <row r="41" spans="1:14" x14ac:dyDescent="0.35">
      <c r="A41" s="27" t="s">
        <v>45</v>
      </c>
      <c r="B41" s="8">
        <v>0.4</v>
      </c>
      <c r="C41" s="20">
        <v>690</v>
      </c>
      <c r="D41" s="20">
        <v>621</v>
      </c>
      <c r="E41" s="10">
        <v>20</v>
      </c>
      <c r="F41" s="10">
        <v>68</v>
      </c>
      <c r="G41" s="32">
        <f t="shared" si="10"/>
        <v>54.716999999999999</v>
      </c>
      <c r="H41" s="12">
        <f t="shared" si="11"/>
        <v>41.4</v>
      </c>
      <c r="I41" s="10">
        <f t="shared" si="12"/>
        <v>30.704000000000004</v>
      </c>
      <c r="J41" s="12">
        <f t="shared" si="13"/>
        <v>214.821</v>
      </c>
      <c r="K41" s="12">
        <f t="shared" si="14"/>
        <v>475.17899999999997</v>
      </c>
      <c r="L41" s="19">
        <f t="shared" si="15"/>
        <v>34.5</v>
      </c>
      <c r="M41" s="12">
        <f t="shared" si="16"/>
        <v>440.67899999999997</v>
      </c>
      <c r="N41" s="24">
        <f t="shared" si="17"/>
        <v>0.63866521739130433</v>
      </c>
    </row>
    <row r="42" spans="1:14" x14ac:dyDescent="0.35">
      <c r="A42" s="34" t="s">
        <v>62</v>
      </c>
      <c r="B42" s="8">
        <v>0.4</v>
      </c>
      <c r="C42" s="20">
        <v>490</v>
      </c>
      <c r="D42" s="20">
        <v>441</v>
      </c>
      <c r="E42" s="10">
        <v>20</v>
      </c>
      <c r="F42" s="10">
        <v>40</v>
      </c>
      <c r="G42" s="32">
        <f t="shared" si="10"/>
        <v>38.856999999999999</v>
      </c>
      <c r="H42" s="12">
        <f t="shared" si="11"/>
        <v>29.4</v>
      </c>
      <c r="I42" s="10">
        <f t="shared" si="12"/>
        <v>30.704000000000004</v>
      </c>
      <c r="J42" s="12">
        <f t="shared" si="13"/>
        <v>158.96100000000001</v>
      </c>
      <c r="K42" s="12">
        <f t="shared" si="14"/>
        <v>331.03899999999999</v>
      </c>
      <c r="L42" s="19">
        <f t="shared" si="15"/>
        <v>24.5</v>
      </c>
      <c r="M42" s="12">
        <f t="shared" si="16"/>
        <v>306.53899999999999</v>
      </c>
      <c r="N42" s="24">
        <f t="shared" si="17"/>
        <v>0.62558979591836728</v>
      </c>
    </row>
    <row r="43" spans="1:14" x14ac:dyDescent="0.35">
      <c r="A43" s="28" t="s">
        <v>40</v>
      </c>
      <c r="B43" s="8">
        <v>0.4</v>
      </c>
      <c r="C43" s="20">
        <v>420</v>
      </c>
      <c r="D43" s="20">
        <v>378</v>
      </c>
      <c r="E43" s="10">
        <v>20</v>
      </c>
      <c r="F43" s="10">
        <v>46.3</v>
      </c>
      <c r="G43" s="32">
        <f t="shared" si="10"/>
        <v>33.305999999999997</v>
      </c>
      <c r="H43" s="12">
        <f t="shared" si="11"/>
        <v>25.2</v>
      </c>
      <c r="I43" s="10">
        <f t="shared" si="12"/>
        <v>30.704000000000004</v>
      </c>
      <c r="J43" s="12">
        <f t="shared" si="13"/>
        <v>155.51</v>
      </c>
      <c r="K43" s="12">
        <f t="shared" si="14"/>
        <v>264.49</v>
      </c>
      <c r="L43" s="19">
        <f t="shared" si="15"/>
        <v>21</v>
      </c>
      <c r="M43" s="12">
        <f t="shared" si="16"/>
        <v>243.49</v>
      </c>
      <c r="N43" s="24">
        <f t="shared" si="17"/>
        <v>0.57973809523809527</v>
      </c>
    </row>
    <row r="44" spans="1:14" x14ac:dyDescent="0.35">
      <c r="A44" s="28" t="s">
        <v>39</v>
      </c>
      <c r="B44" s="8">
        <v>0.4</v>
      </c>
      <c r="C44" s="20">
        <v>770</v>
      </c>
      <c r="D44" s="20">
        <v>693</v>
      </c>
      <c r="E44" s="10">
        <v>20</v>
      </c>
      <c r="F44" s="10">
        <v>5.7</v>
      </c>
      <c r="G44" s="32">
        <f t="shared" si="10"/>
        <v>61.061</v>
      </c>
      <c r="H44" s="12">
        <f t="shared" si="11"/>
        <v>46.199999999999996</v>
      </c>
      <c r="I44" s="10">
        <f t="shared" si="12"/>
        <v>30.704000000000004</v>
      </c>
      <c r="J44" s="12">
        <f t="shared" si="13"/>
        <v>163.66499999999999</v>
      </c>
      <c r="K44" s="12">
        <f t="shared" si="14"/>
        <v>606.33500000000004</v>
      </c>
      <c r="L44" s="19">
        <f t="shared" si="15"/>
        <v>38.5</v>
      </c>
      <c r="M44" s="12">
        <f t="shared" si="16"/>
        <v>567.83500000000004</v>
      </c>
      <c r="N44" s="24">
        <f t="shared" si="17"/>
        <v>0.73744805194805196</v>
      </c>
    </row>
    <row r="45" spans="1:14" s="4" customFormat="1" x14ac:dyDescent="0.35">
      <c r="A45" s="34" t="s">
        <v>27</v>
      </c>
      <c r="B45" s="8">
        <v>0.4</v>
      </c>
      <c r="C45" s="20">
        <v>420</v>
      </c>
      <c r="D45" s="20">
        <v>378</v>
      </c>
      <c r="E45" s="10">
        <v>20</v>
      </c>
      <c r="F45" s="10">
        <v>8.5</v>
      </c>
      <c r="G45" s="32">
        <f t="shared" si="10"/>
        <v>33.305999999999997</v>
      </c>
      <c r="H45" s="12">
        <f t="shared" si="11"/>
        <v>25.2</v>
      </c>
      <c r="I45" s="10">
        <f t="shared" si="12"/>
        <v>30.704000000000004</v>
      </c>
      <c r="J45" s="12">
        <f t="shared" si="13"/>
        <v>117.71000000000001</v>
      </c>
      <c r="K45" s="12">
        <f t="shared" si="14"/>
        <v>302.28999999999996</v>
      </c>
      <c r="L45" s="19">
        <f t="shared" si="15"/>
        <v>21</v>
      </c>
      <c r="M45" s="12">
        <f t="shared" si="16"/>
        <v>281.28999999999996</v>
      </c>
      <c r="N45" s="24">
        <f t="shared" si="17"/>
        <v>0.66973809523809513</v>
      </c>
    </row>
    <row r="46" spans="1:14" s="4" customFormat="1" x14ac:dyDescent="0.35">
      <c r="A46" s="34" t="s">
        <v>61</v>
      </c>
      <c r="B46" s="8">
        <v>0.4</v>
      </c>
      <c r="C46" s="20">
        <v>490</v>
      </c>
      <c r="D46" s="20">
        <v>441</v>
      </c>
      <c r="E46" s="10">
        <v>20</v>
      </c>
      <c r="F46" s="10">
        <v>68.7</v>
      </c>
      <c r="G46" s="32">
        <f t="shared" si="10"/>
        <v>38.856999999999999</v>
      </c>
      <c r="H46" s="12">
        <f t="shared" si="11"/>
        <v>29.4</v>
      </c>
      <c r="I46" s="10">
        <f t="shared" si="12"/>
        <v>30.704000000000004</v>
      </c>
      <c r="J46" s="12">
        <f t="shared" si="13"/>
        <v>187.661</v>
      </c>
      <c r="K46" s="12">
        <f t="shared" si="14"/>
        <v>302.339</v>
      </c>
      <c r="L46" s="19">
        <f t="shared" si="15"/>
        <v>24.5</v>
      </c>
      <c r="M46" s="12">
        <f t="shared" si="16"/>
        <v>277.839</v>
      </c>
      <c r="N46" s="24">
        <f t="shared" si="17"/>
        <v>0.56701836734693878</v>
      </c>
    </row>
    <row r="47" spans="1:14" s="4" customFormat="1" x14ac:dyDescent="0.35">
      <c r="A47" s="26" t="s">
        <v>53</v>
      </c>
      <c r="B47" s="8">
        <v>0.4</v>
      </c>
      <c r="C47" s="20">
        <v>320</v>
      </c>
      <c r="D47" s="20">
        <v>288</v>
      </c>
      <c r="E47" s="10">
        <v>20</v>
      </c>
      <c r="F47" s="10">
        <v>30.76</v>
      </c>
      <c r="G47" s="32">
        <f t="shared" si="10"/>
        <v>25.375999999999998</v>
      </c>
      <c r="H47" s="12">
        <f t="shared" si="11"/>
        <v>19.2</v>
      </c>
      <c r="I47" s="10">
        <f t="shared" si="12"/>
        <v>30.704000000000004</v>
      </c>
      <c r="J47" s="12">
        <f t="shared" si="13"/>
        <v>126.04</v>
      </c>
      <c r="K47" s="12">
        <f t="shared" si="14"/>
        <v>193.95999999999998</v>
      </c>
      <c r="L47" s="19">
        <f t="shared" si="15"/>
        <v>16</v>
      </c>
      <c r="M47" s="12">
        <f t="shared" si="16"/>
        <v>177.95999999999998</v>
      </c>
      <c r="N47" s="24">
        <f t="shared" si="17"/>
        <v>0.55612499999999998</v>
      </c>
    </row>
    <row r="48" spans="1:14" s="4" customFormat="1" x14ac:dyDescent="0.35">
      <c r="A48" s="26" t="s">
        <v>54</v>
      </c>
      <c r="B48" s="8">
        <v>0.4</v>
      </c>
      <c r="C48" s="20">
        <v>420</v>
      </c>
      <c r="D48" s="20">
        <v>378</v>
      </c>
      <c r="E48" s="10">
        <v>20</v>
      </c>
      <c r="F48" s="10">
        <v>55.43</v>
      </c>
      <c r="G48" s="32">
        <f t="shared" si="10"/>
        <v>33.305999999999997</v>
      </c>
      <c r="H48" s="12">
        <f t="shared" si="11"/>
        <v>25.2</v>
      </c>
      <c r="I48" s="10">
        <f t="shared" si="12"/>
        <v>30.704000000000004</v>
      </c>
      <c r="J48" s="12">
        <f t="shared" si="13"/>
        <v>164.64000000000001</v>
      </c>
      <c r="K48" s="12">
        <f t="shared" si="14"/>
        <v>255.35999999999999</v>
      </c>
      <c r="L48" s="19">
        <f t="shared" si="15"/>
        <v>21</v>
      </c>
      <c r="M48" s="12">
        <f t="shared" si="16"/>
        <v>234.35999999999999</v>
      </c>
      <c r="N48" s="24">
        <f t="shared" si="17"/>
        <v>0.55799999999999994</v>
      </c>
    </row>
    <row r="49" spans="1:14" s="4" customFormat="1" x14ac:dyDescent="0.35">
      <c r="A49" s="34" t="s">
        <v>58</v>
      </c>
      <c r="B49" s="8">
        <v>0.4</v>
      </c>
      <c r="C49" s="20">
        <v>620</v>
      </c>
      <c r="D49" s="20">
        <v>558</v>
      </c>
      <c r="E49" s="10">
        <v>20</v>
      </c>
      <c r="F49" s="10">
        <v>87.11</v>
      </c>
      <c r="G49" s="32">
        <f t="shared" si="10"/>
        <v>49.165999999999997</v>
      </c>
      <c r="H49" s="12">
        <f t="shared" si="11"/>
        <v>37.199999999999996</v>
      </c>
      <c r="I49" s="10">
        <f t="shared" si="12"/>
        <v>30.704000000000004</v>
      </c>
      <c r="J49" s="12">
        <f t="shared" si="13"/>
        <v>224.18</v>
      </c>
      <c r="K49" s="12">
        <f t="shared" si="14"/>
        <v>395.82</v>
      </c>
      <c r="L49" s="19">
        <f t="shared" si="15"/>
        <v>31</v>
      </c>
      <c r="M49" s="12">
        <f t="shared" si="16"/>
        <v>364.82</v>
      </c>
      <c r="N49" s="24">
        <f t="shared" si="17"/>
        <v>0.58841935483870966</v>
      </c>
    </row>
    <row r="50" spans="1:14" s="4" customFormat="1" x14ac:dyDescent="0.35">
      <c r="A50" s="34" t="s">
        <v>59</v>
      </c>
      <c r="B50" s="8">
        <v>0.4</v>
      </c>
      <c r="C50" s="20">
        <v>420</v>
      </c>
      <c r="D50" s="20">
        <v>378</v>
      </c>
      <c r="E50" s="10">
        <v>20</v>
      </c>
      <c r="F50" s="10">
        <v>43.55</v>
      </c>
      <c r="G50" s="32">
        <f t="shared" si="10"/>
        <v>33.305999999999997</v>
      </c>
      <c r="H50" s="12">
        <f t="shared" si="11"/>
        <v>25.2</v>
      </c>
      <c r="I50" s="10">
        <f t="shared" si="12"/>
        <v>30.704000000000004</v>
      </c>
      <c r="J50" s="12">
        <f t="shared" si="13"/>
        <v>152.76</v>
      </c>
      <c r="K50" s="12">
        <f t="shared" si="14"/>
        <v>267.24</v>
      </c>
      <c r="L50" s="19">
        <f t="shared" si="15"/>
        <v>21</v>
      </c>
      <c r="M50" s="12">
        <f t="shared" si="16"/>
        <v>246.24</v>
      </c>
      <c r="N50" s="24">
        <f t="shared" si="17"/>
        <v>0.5862857142857143</v>
      </c>
    </row>
    <row r="51" spans="1:14" s="4" customFormat="1" x14ac:dyDescent="0.35">
      <c r="A51" s="34" t="s">
        <v>135</v>
      </c>
      <c r="B51" s="8">
        <v>0.4</v>
      </c>
      <c r="C51" s="20">
        <v>420</v>
      </c>
      <c r="D51" s="20">
        <v>378</v>
      </c>
      <c r="E51" s="10">
        <v>20</v>
      </c>
      <c r="F51" s="10">
        <v>34.6</v>
      </c>
      <c r="G51" s="32">
        <f t="shared" si="10"/>
        <v>33.305999999999997</v>
      </c>
      <c r="H51" s="12">
        <f t="shared" si="11"/>
        <v>25.2</v>
      </c>
      <c r="I51" s="10">
        <f t="shared" si="12"/>
        <v>30.704000000000004</v>
      </c>
      <c r="J51" s="12">
        <f t="shared" si="13"/>
        <v>143.81</v>
      </c>
      <c r="K51" s="12">
        <f t="shared" si="14"/>
        <v>276.19</v>
      </c>
      <c r="L51" s="19">
        <f t="shared" si="15"/>
        <v>21</v>
      </c>
      <c r="M51" s="12">
        <f t="shared" si="16"/>
        <v>255.19</v>
      </c>
      <c r="N51" s="24">
        <f t="shared" si="17"/>
        <v>0.60759523809523808</v>
      </c>
    </row>
    <row r="52" spans="1:14" s="4" customFormat="1" x14ac:dyDescent="0.35">
      <c r="A52" s="30" t="s">
        <v>41</v>
      </c>
      <c r="B52" s="8">
        <v>0.4</v>
      </c>
      <c r="C52" s="20">
        <v>690</v>
      </c>
      <c r="D52" s="20">
        <v>621</v>
      </c>
      <c r="E52" s="10">
        <v>20</v>
      </c>
      <c r="F52" s="10">
        <v>30.4</v>
      </c>
      <c r="G52" s="9">
        <f t="shared" si="10"/>
        <v>54.716999999999999</v>
      </c>
      <c r="H52" s="40">
        <f t="shared" si="11"/>
        <v>41.4</v>
      </c>
      <c r="I52" s="14">
        <f t="shared" si="12"/>
        <v>30.704000000000004</v>
      </c>
      <c r="J52" s="12">
        <f t="shared" si="13"/>
        <v>177.221</v>
      </c>
      <c r="K52" s="40">
        <f t="shared" si="14"/>
        <v>512.779</v>
      </c>
      <c r="L52" s="41">
        <f t="shared" si="15"/>
        <v>34.5</v>
      </c>
      <c r="M52" s="40">
        <f t="shared" si="16"/>
        <v>478.279</v>
      </c>
      <c r="N52" s="24">
        <f t="shared" si="17"/>
        <v>0.69315797101449272</v>
      </c>
    </row>
    <row r="53" spans="1:14" s="4" customFormat="1" x14ac:dyDescent="0.35">
      <c r="A53" s="29" t="s">
        <v>124</v>
      </c>
      <c r="B53" s="8">
        <v>0.4</v>
      </c>
      <c r="C53" s="20">
        <v>880</v>
      </c>
      <c r="D53" s="20">
        <v>792</v>
      </c>
      <c r="E53" s="10">
        <v>20</v>
      </c>
      <c r="F53" s="10">
        <v>70</v>
      </c>
      <c r="G53" s="32">
        <f t="shared" si="10"/>
        <v>69.783999999999992</v>
      </c>
      <c r="H53" s="12">
        <f t="shared" si="11"/>
        <v>52.8</v>
      </c>
      <c r="I53" s="10">
        <f t="shared" si="12"/>
        <v>30.704000000000004</v>
      </c>
      <c r="J53" s="12">
        <f t="shared" si="13"/>
        <v>243.28800000000001</v>
      </c>
      <c r="K53" s="12">
        <f t="shared" si="14"/>
        <v>636.71199999999999</v>
      </c>
      <c r="L53" s="19">
        <f t="shared" si="15"/>
        <v>44</v>
      </c>
      <c r="M53" s="12">
        <f t="shared" si="16"/>
        <v>592.71199999999999</v>
      </c>
      <c r="N53" s="24">
        <f t="shared" si="17"/>
        <v>0.6735363636363636</v>
      </c>
    </row>
    <row r="54" spans="1:14" s="4" customFormat="1" x14ac:dyDescent="0.35">
      <c r="A54" s="29" t="s">
        <v>42</v>
      </c>
      <c r="B54" s="8">
        <v>0.4</v>
      </c>
      <c r="C54" s="20">
        <v>490</v>
      </c>
      <c r="D54" s="20">
        <v>441</v>
      </c>
      <c r="E54" s="10">
        <v>20</v>
      </c>
      <c r="F54" s="10">
        <v>30.5</v>
      </c>
      <c r="G54" s="32">
        <f t="shared" si="10"/>
        <v>38.856999999999999</v>
      </c>
      <c r="H54" s="12">
        <f t="shared" si="11"/>
        <v>29.4</v>
      </c>
      <c r="I54" s="10">
        <f t="shared" si="12"/>
        <v>30.704000000000004</v>
      </c>
      <c r="J54" s="12">
        <f t="shared" si="13"/>
        <v>149.46100000000001</v>
      </c>
      <c r="K54" s="12">
        <f t="shared" si="14"/>
        <v>340.53899999999999</v>
      </c>
      <c r="L54" s="19">
        <f t="shared" si="15"/>
        <v>24.5</v>
      </c>
      <c r="M54" s="12">
        <f t="shared" si="16"/>
        <v>316.03899999999999</v>
      </c>
      <c r="N54" s="24">
        <f t="shared" si="17"/>
        <v>0.6449775510204081</v>
      </c>
    </row>
    <row r="55" spans="1:14" s="4" customFormat="1" x14ac:dyDescent="0.35">
      <c r="A55" s="34" t="s">
        <v>55</v>
      </c>
      <c r="B55" s="8">
        <v>0.4</v>
      </c>
      <c r="C55" s="20">
        <v>620</v>
      </c>
      <c r="D55" s="20">
        <v>558</v>
      </c>
      <c r="E55" s="10">
        <v>20</v>
      </c>
      <c r="F55" s="10">
        <v>54.97</v>
      </c>
      <c r="G55" s="32">
        <f t="shared" si="10"/>
        <v>49.165999999999997</v>
      </c>
      <c r="H55" s="12">
        <f t="shared" si="11"/>
        <v>37.199999999999996</v>
      </c>
      <c r="I55" s="10">
        <f t="shared" si="12"/>
        <v>30.704000000000004</v>
      </c>
      <c r="J55" s="12">
        <f t="shared" si="13"/>
        <v>192.04</v>
      </c>
      <c r="K55" s="12">
        <f t="shared" si="14"/>
        <v>427.96000000000004</v>
      </c>
      <c r="L55" s="19">
        <f t="shared" si="15"/>
        <v>31</v>
      </c>
      <c r="M55" s="12">
        <f t="shared" si="16"/>
        <v>396.96000000000004</v>
      </c>
      <c r="N55" s="24">
        <f t="shared" si="17"/>
        <v>0.6402580645161291</v>
      </c>
    </row>
    <row r="56" spans="1:14" x14ac:dyDescent="0.35">
      <c r="A56" s="28" t="s">
        <v>43</v>
      </c>
      <c r="B56" s="8">
        <v>0.4</v>
      </c>
      <c r="C56" s="20">
        <v>690</v>
      </c>
      <c r="D56" s="20">
        <v>621</v>
      </c>
      <c r="E56" s="10">
        <v>20</v>
      </c>
      <c r="F56" s="10">
        <v>26</v>
      </c>
      <c r="G56" s="32">
        <f t="shared" si="10"/>
        <v>54.716999999999999</v>
      </c>
      <c r="H56" s="12">
        <f t="shared" si="11"/>
        <v>41.4</v>
      </c>
      <c r="I56" s="10">
        <f t="shared" si="12"/>
        <v>30.704000000000004</v>
      </c>
      <c r="J56" s="12">
        <f t="shared" si="13"/>
        <v>172.821</v>
      </c>
      <c r="K56" s="12">
        <f t="shared" si="14"/>
        <v>517.17899999999997</v>
      </c>
      <c r="L56" s="19">
        <f t="shared" si="15"/>
        <v>34.5</v>
      </c>
      <c r="M56" s="12">
        <f t="shared" si="16"/>
        <v>482.67899999999997</v>
      </c>
      <c r="N56" s="24">
        <f t="shared" si="17"/>
        <v>0.69953478260869562</v>
      </c>
    </row>
    <row r="57" spans="1:14" x14ac:dyDescent="0.35">
      <c r="A57" s="27" t="s">
        <v>44</v>
      </c>
      <c r="B57" s="8">
        <v>0.4</v>
      </c>
      <c r="C57" s="20">
        <v>690</v>
      </c>
      <c r="D57" s="20">
        <v>621</v>
      </c>
      <c r="E57" s="10">
        <v>20</v>
      </c>
      <c r="F57" s="10">
        <v>45</v>
      </c>
      <c r="G57" s="32">
        <f t="shared" si="10"/>
        <v>54.716999999999999</v>
      </c>
      <c r="H57" s="12">
        <f t="shared" si="11"/>
        <v>41.4</v>
      </c>
      <c r="I57" s="10">
        <f t="shared" si="12"/>
        <v>30.704000000000004</v>
      </c>
      <c r="J57" s="12">
        <f t="shared" si="13"/>
        <v>191.821</v>
      </c>
      <c r="K57" s="12">
        <f t="shared" si="14"/>
        <v>498.17899999999997</v>
      </c>
      <c r="L57" s="19">
        <f t="shared" si="15"/>
        <v>34.5</v>
      </c>
      <c r="M57" s="12">
        <f t="shared" si="16"/>
        <v>463.67899999999997</v>
      </c>
      <c r="N57" s="24">
        <f t="shared" si="17"/>
        <v>0.67199855072463766</v>
      </c>
    </row>
    <row r="58" spans="1:14" x14ac:dyDescent="0.35">
      <c r="A58" s="25" t="s">
        <v>63</v>
      </c>
      <c r="B58" s="8">
        <v>0.4</v>
      </c>
      <c r="C58" s="20">
        <v>690</v>
      </c>
      <c r="D58" s="20">
        <v>621</v>
      </c>
      <c r="E58" s="10">
        <v>20</v>
      </c>
      <c r="F58" s="10">
        <v>35.5</v>
      </c>
      <c r="G58" s="32">
        <f t="shared" si="10"/>
        <v>54.716999999999999</v>
      </c>
      <c r="H58" s="12">
        <f t="shared" si="11"/>
        <v>41.4</v>
      </c>
      <c r="I58" s="10">
        <f t="shared" si="12"/>
        <v>30.704000000000004</v>
      </c>
      <c r="J58" s="12">
        <f t="shared" si="13"/>
        <v>182.321</v>
      </c>
      <c r="K58" s="12">
        <f t="shared" si="14"/>
        <v>507.67899999999997</v>
      </c>
      <c r="L58" s="19">
        <f t="shared" si="15"/>
        <v>34.5</v>
      </c>
      <c r="M58" s="12">
        <f t="shared" si="16"/>
        <v>473.17899999999997</v>
      </c>
      <c r="N58" s="24">
        <f t="shared" si="17"/>
        <v>0.68576666666666664</v>
      </c>
    </row>
    <row r="59" spans="1:14" x14ac:dyDescent="0.35">
      <c r="A59" s="29" t="s">
        <v>128</v>
      </c>
      <c r="B59" s="8">
        <v>0.4</v>
      </c>
      <c r="C59" s="20">
        <v>620</v>
      </c>
      <c r="D59" s="20">
        <v>558</v>
      </c>
      <c r="E59" s="10">
        <v>20</v>
      </c>
      <c r="F59" s="10">
        <v>65.680000000000007</v>
      </c>
      <c r="G59" s="32">
        <f t="shared" si="10"/>
        <v>49.165999999999997</v>
      </c>
      <c r="H59" s="12">
        <f t="shared" si="11"/>
        <v>37.199999999999996</v>
      </c>
      <c r="I59" s="10">
        <f t="shared" si="12"/>
        <v>30.704000000000004</v>
      </c>
      <c r="J59" s="12">
        <f t="shared" si="13"/>
        <v>202.75</v>
      </c>
      <c r="K59" s="12">
        <f t="shared" si="14"/>
        <v>417.25</v>
      </c>
      <c r="L59" s="19">
        <f t="shared" si="15"/>
        <v>31</v>
      </c>
      <c r="M59" s="12">
        <f t="shared" si="16"/>
        <v>386.25</v>
      </c>
      <c r="N59" s="24">
        <f t="shared" si="17"/>
        <v>0.62298387096774188</v>
      </c>
    </row>
    <row r="60" spans="1:14" x14ac:dyDescent="0.35">
      <c r="A60" s="30" t="s">
        <v>119</v>
      </c>
      <c r="B60" s="8">
        <v>0.4</v>
      </c>
      <c r="C60" s="20">
        <v>690</v>
      </c>
      <c r="D60" s="20">
        <v>621</v>
      </c>
      <c r="E60" s="10">
        <v>20</v>
      </c>
      <c r="F60" s="10">
        <v>40.6</v>
      </c>
      <c r="G60" s="32">
        <f t="shared" si="10"/>
        <v>54.716999999999999</v>
      </c>
      <c r="H60" s="12">
        <f t="shared" si="11"/>
        <v>41.4</v>
      </c>
      <c r="I60" s="10">
        <f t="shared" si="12"/>
        <v>30.704000000000004</v>
      </c>
      <c r="J60" s="12">
        <f t="shared" si="13"/>
        <v>187.42100000000002</v>
      </c>
      <c r="K60" s="12">
        <f t="shared" si="14"/>
        <v>502.57899999999995</v>
      </c>
      <c r="L60" s="19">
        <f t="shared" si="15"/>
        <v>34.5</v>
      </c>
      <c r="M60" s="12">
        <f t="shared" si="16"/>
        <v>468.07899999999995</v>
      </c>
      <c r="N60" s="24">
        <f t="shared" si="17"/>
        <v>0.67837536231884055</v>
      </c>
    </row>
    <row r="61" spans="1:14" x14ac:dyDescent="0.35">
      <c r="A61" s="30" t="s">
        <v>196</v>
      </c>
      <c r="B61" s="8">
        <v>0.4</v>
      </c>
      <c r="C61" s="20">
        <v>390</v>
      </c>
      <c r="D61" s="20">
        <v>351</v>
      </c>
      <c r="E61" s="10">
        <v>20</v>
      </c>
      <c r="F61" s="10">
        <v>17</v>
      </c>
      <c r="G61" s="32">
        <f t="shared" si="10"/>
        <v>30.927</v>
      </c>
      <c r="H61" s="12">
        <f t="shared" si="11"/>
        <v>23.4</v>
      </c>
      <c r="I61" s="10">
        <f t="shared" si="12"/>
        <v>30.704000000000004</v>
      </c>
      <c r="J61" s="12">
        <f t="shared" si="13"/>
        <v>122.03100000000001</v>
      </c>
      <c r="K61" s="12">
        <f t="shared" si="14"/>
        <v>267.96899999999999</v>
      </c>
      <c r="L61" s="19">
        <f t="shared" si="15"/>
        <v>19.5</v>
      </c>
      <c r="M61" s="12">
        <f t="shared" si="16"/>
        <v>248.46899999999999</v>
      </c>
      <c r="N61" s="24">
        <f t="shared" si="17"/>
        <v>0.6371</v>
      </c>
    </row>
    <row r="62" spans="1:14" x14ac:dyDescent="0.35">
      <c r="A62" s="30" t="s">
        <v>197</v>
      </c>
      <c r="B62" s="8">
        <v>0.4</v>
      </c>
      <c r="C62" s="20">
        <v>220</v>
      </c>
      <c r="D62" s="20">
        <v>198</v>
      </c>
      <c r="E62" s="10">
        <v>20</v>
      </c>
      <c r="F62" s="10">
        <v>21.8</v>
      </c>
      <c r="G62" s="32">
        <f t="shared" si="10"/>
        <v>17.445999999999998</v>
      </c>
      <c r="H62" s="12">
        <f t="shared" si="11"/>
        <v>13.2</v>
      </c>
      <c r="I62" s="10">
        <f t="shared" si="12"/>
        <v>30.704000000000004</v>
      </c>
      <c r="J62" s="12">
        <f t="shared" si="13"/>
        <v>103.15</v>
      </c>
      <c r="K62" s="12">
        <f t="shared" si="14"/>
        <v>116.85</v>
      </c>
      <c r="L62" s="19">
        <f t="shared" si="15"/>
        <v>11</v>
      </c>
      <c r="M62" s="12">
        <f t="shared" si="16"/>
        <v>105.85</v>
      </c>
      <c r="N62" s="24">
        <f t="shared" si="17"/>
        <v>0.48113636363636358</v>
      </c>
    </row>
    <row r="63" spans="1:14" x14ac:dyDescent="0.35">
      <c r="A63" s="30" t="s">
        <v>198</v>
      </c>
      <c r="B63" s="8">
        <v>0.4</v>
      </c>
      <c r="C63" s="20">
        <v>1250</v>
      </c>
      <c r="D63" s="20">
        <v>1125</v>
      </c>
      <c r="E63" s="10">
        <v>20</v>
      </c>
      <c r="F63" s="10">
        <v>275</v>
      </c>
      <c r="G63" s="32">
        <f t="shared" si="10"/>
        <v>99.125</v>
      </c>
      <c r="H63" s="12">
        <f t="shared" si="11"/>
        <v>75</v>
      </c>
      <c r="I63" s="10">
        <f t="shared" si="12"/>
        <v>30.704000000000004</v>
      </c>
      <c r="J63" s="12">
        <f t="shared" si="13"/>
        <v>499.82900000000001</v>
      </c>
      <c r="K63" s="12">
        <f t="shared" si="14"/>
        <v>750.17100000000005</v>
      </c>
      <c r="L63" s="19">
        <f t="shared" si="15"/>
        <v>62.5</v>
      </c>
      <c r="M63" s="12">
        <f t="shared" si="16"/>
        <v>687.67100000000005</v>
      </c>
      <c r="N63" s="24">
        <f t="shared" si="17"/>
        <v>0.55013680000000009</v>
      </c>
    </row>
    <row r="64" spans="1:14" x14ac:dyDescent="0.35">
      <c r="A64" s="30" t="s">
        <v>199</v>
      </c>
      <c r="B64" s="8">
        <v>0.4</v>
      </c>
      <c r="C64" s="20">
        <v>390</v>
      </c>
      <c r="D64" s="20">
        <v>351</v>
      </c>
      <c r="E64" s="10">
        <v>20</v>
      </c>
      <c r="F64" s="10"/>
      <c r="G64" s="32">
        <f t="shared" si="10"/>
        <v>30.927</v>
      </c>
      <c r="H64" s="12">
        <f t="shared" si="11"/>
        <v>23.4</v>
      </c>
      <c r="I64" s="10">
        <f t="shared" si="12"/>
        <v>30.704000000000004</v>
      </c>
      <c r="J64" s="12">
        <f t="shared" si="13"/>
        <v>105.03100000000001</v>
      </c>
      <c r="K64" s="12">
        <f t="shared" si="14"/>
        <v>284.96899999999999</v>
      </c>
      <c r="L64" s="19">
        <f t="shared" si="15"/>
        <v>19.5</v>
      </c>
      <c r="M64" s="12">
        <f t="shared" si="16"/>
        <v>265.46899999999999</v>
      </c>
      <c r="N64" s="24">
        <f t="shared" si="17"/>
        <v>0.68068974358974355</v>
      </c>
    </row>
    <row r="65" spans="1:14" x14ac:dyDescent="0.35">
      <c r="A65" s="30" t="s">
        <v>200</v>
      </c>
      <c r="B65" s="8">
        <v>0.4</v>
      </c>
      <c r="C65" s="20">
        <v>220</v>
      </c>
      <c r="D65" s="20">
        <v>198</v>
      </c>
      <c r="E65" s="10"/>
      <c r="F65" s="10"/>
      <c r="G65" s="32">
        <f t="shared" si="10"/>
        <v>17.445999999999998</v>
      </c>
      <c r="H65" s="12">
        <f t="shared" si="11"/>
        <v>13.2</v>
      </c>
      <c r="I65" s="10">
        <f t="shared" si="12"/>
        <v>30.704000000000004</v>
      </c>
      <c r="J65" s="12">
        <f t="shared" si="13"/>
        <v>61.35</v>
      </c>
      <c r="K65" s="12">
        <f t="shared" si="14"/>
        <v>158.65</v>
      </c>
      <c r="L65" s="19">
        <f t="shared" si="15"/>
        <v>11</v>
      </c>
      <c r="M65" s="12">
        <f t="shared" si="16"/>
        <v>147.65</v>
      </c>
      <c r="N65" s="24">
        <f t="shared" si="17"/>
        <v>0.67113636363636364</v>
      </c>
    </row>
    <row r="66" spans="1:14" x14ac:dyDescent="0.35">
      <c r="A66" s="30" t="s">
        <v>204</v>
      </c>
      <c r="B66" s="8">
        <f>0.4*6</f>
        <v>2.4000000000000004</v>
      </c>
      <c r="C66" s="20">
        <v>13140</v>
      </c>
      <c r="D66" s="20"/>
      <c r="E66" s="10"/>
      <c r="F66" s="10">
        <v>3685.2</v>
      </c>
      <c r="G66" s="32">
        <f t="shared" si="10"/>
        <v>1042.002</v>
      </c>
      <c r="H66" s="12">
        <f t="shared" si="11"/>
        <v>788.4</v>
      </c>
      <c r="I66" s="10">
        <f t="shared" si="12"/>
        <v>184.22400000000005</v>
      </c>
      <c r="J66" s="12">
        <f t="shared" si="13"/>
        <v>5699.8259999999991</v>
      </c>
      <c r="K66" s="12">
        <f t="shared" si="14"/>
        <v>7440.1740000000009</v>
      </c>
      <c r="L66" s="19">
        <f>K66*0.6</f>
        <v>4464.1044000000002</v>
      </c>
      <c r="M66" s="12">
        <f t="shared" si="16"/>
        <v>2976.0696000000007</v>
      </c>
      <c r="N66" s="24">
        <f t="shared" si="17"/>
        <v>0.22648931506849321</v>
      </c>
    </row>
    <row r="67" spans="1:14" x14ac:dyDescent="0.35">
      <c r="A67" s="30" t="s">
        <v>209</v>
      </c>
      <c r="B67" s="8">
        <v>0.4</v>
      </c>
      <c r="C67" s="20">
        <v>490</v>
      </c>
      <c r="D67" s="20"/>
      <c r="E67" s="10"/>
      <c r="F67" s="10"/>
      <c r="G67" s="32">
        <f t="shared" si="10"/>
        <v>38.856999999999999</v>
      </c>
      <c r="H67" s="12">
        <f t="shared" si="11"/>
        <v>29.4</v>
      </c>
      <c r="I67" s="10">
        <f t="shared" si="12"/>
        <v>30.704000000000004</v>
      </c>
      <c r="J67" s="12">
        <f t="shared" si="13"/>
        <v>98.961000000000013</v>
      </c>
      <c r="K67" s="12">
        <f t="shared" si="14"/>
        <v>391.03899999999999</v>
      </c>
      <c r="L67" s="19">
        <f>K67*0.6</f>
        <v>234.62339999999998</v>
      </c>
      <c r="M67" s="12">
        <f t="shared" si="16"/>
        <v>156.41560000000001</v>
      </c>
      <c r="N67" s="24">
        <f t="shared" si="17"/>
        <v>0.31921551020408168</v>
      </c>
    </row>
  </sheetData>
  <autoFilter ref="A3:N60" xr:uid="{29206E1A-E738-420E-8C4B-93931E0DC702}">
    <sortState xmlns:xlrd2="http://schemas.microsoft.com/office/spreadsheetml/2017/richdata2" ref="A4:N60">
      <sortCondition ref="A4:A60"/>
    </sortState>
  </autoFilter>
  <sortState xmlns:xlrd2="http://schemas.microsoft.com/office/spreadsheetml/2017/richdata2" ref="A4:N60">
    <sortCondition ref="A4:A60"/>
  </sortState>
  <pageMargins left="0.511811024" right="0.511811024" top="0.78740157499999996" bottom="0.78740157499999996" header="0.31496062000000002" footer="0.31496062000000002"/>
  <pageSetup paperSize="9" scale="40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DBC3-8939-47A0-B4D4-0522F09FD252}">
  <sheetPr>
    <pageSetUpPr fitToPage="1"/>
  </sheetPr>
  <dimension ref="A2:N43"/>
  <sheetViews>
    <sheetView zoomScaleNormal="100" workbookViewId="0">
      <selection activeCell="F25" sqref="F25"/>
    </sheetView>
  </sheetViews>
  <sheetFormatPr defaultRowHeight="18" x14ac:dyDescent="0.35"/>
  <cols>
    <col min="1" max="1" width="69.6640625" style="1" bestFit="1" customWidth="1"/>
    <col min="2" max="2" width="17.33203125" style="2" bestFit="1" customWidth="1"/>
    <col min="3" max="3" width="22.77734375" style="3" bestFit="1" customWidth="1"/>
    <col min="4" max="4" width="23.109375" style="3" bestFit="1" customWidth="1"/>
    <col min="5" max="5" width="13.33203125" style="5" bestFit="1" customWidth="1"/>
    <col min="6" max="6" width="15.5546875" style="5" bestFit="1" customWidth="1"/>
    <col min="7" max="7" width="22.88671875" style="33" bestFit="1" customWidth="1"/>
    <col min="8" max="8" width="20.33203125" style="1" bestFit="1" customWidth="1"/>
    <col min="9" max="9" width="20.5546875" style="1" bestFit="1" customWidth="1"/>
    <col min="10" max="10" width="18.6640625" style="1" customWidth="1"/>
    <col min="11" max="11" width="18.44140625" style="1" bestFit="1" customWidth="1"/>
    <col min="12" max="12" width="17.77734375" style="1" bestFit="1" customWidth="1"/>
    <col min="13" max="13" width="21.5546875" style="1" bestFit="1" customWidth="1"/>
    <col min="14" max="14" width="14.33203125" style="22" bestFit="1" customWidth="1"/>
    <col min="15" max="16384" width="8.88671875" style="1"/>
  </cols>
  <sheetData>
    <row r="2" spans="1:14" x14ac:dyDescent="0.35">
      <c r="G2" s="59">
        <v>7.9299999999999995E-2</v>
      </c>
      <c r="H2" s="15">
        <v>0.04</v>
      </c>
      <c r="I2" s="16">
        <v>76.760000000000005</v>
      </c>
    </row>
    <row r="3" spans="1:14" s="4" customFormat="1" ht="54" x14ac:dyDescent="0.3">
      <c r="A3" s="17" t="s">
        <v>60</v>
      </c>
      <c r="B3" s="18" t="s">
        <v>7</v>
      </c>
      <c r="C3" s="18" t="s">
        <v>1</v>
      </c>
      <c r="D3" s="18" t="s">
        <v>118</v>
      </c>
      <c r="E3" s="18" t="s">
        <v>13</v>
      </c>
      <c r="F3" s="54" t="s">
        <v>14</v>
      </c>
      <c r="G3" s="31" t="s">
        <v>15</v>
      </c>
      <c r="H3" s="18" t="s">
        <v>16</v>
      </c>
      <c r="I3" s="18" t="s">
        <v>17</v>
      </c>
      <c r="J3" s="18" t="s">
        <v>19</v>
      </c>
      <c r="K3" s="18" t="s">
        <v>20</v>
      </c>
      <c r="L3" s="18" t="s">
        <v>57</v>
      </c>
      <c r="M3" s="18" t="s">
        <v>22</v>
      </c>
      <c r="N3" s="23" t="s">
        <v>18</v>
      </c>
    </row>
    <row r="4" spans="1:14" x14ac:dyDescent="0.35">
      <c r="A4" s="45" t="s">
        <v>78</v>
      </c>
      <c r="B4" s="44">
        <v>0.1</v>
      </c>
      <c r="C4" s="57">
        <v>780</v>
      </c>
      <c r="D4" s="58">
        <v>702</v>
      </c>
      <c r="E4" s="10">
        <v>20</v>
      </c>
      <c r="F4" s="48">
        <v>67.09</v>
      </c>
      <c r="G4" s="32">
        <f t="shared" ref="G4:G43" si="0">$G$2*C4</f>
        <v>61.853999999999999</v>
      </c>
      <c r="H4" s="12">
        <f t="shared" ref="H4:H43" si="1">$H$2*C4</f>
        <v>31.2</v>
      </c>
      <c r="I4" s="10">
        <f t="shared" ref="I4:I43" si="2">$I$2*B4</f>
        <v>7.676000000000001</v>
      </c>
      <c r="J4" s="12">
        <f t="shared" ref="J4:J43" si="3">SUM(E4:I4)</f>
        <v>187.82</v>
      </c>
      <c r="K4" s="12">
        <f t="shared" ref="K4:K43" si="4">C4-J4</f>
        <v>592.18000000000006</v>
      </c>
      <c r="L4" s="19">
        <f>C4*0.1</f>
        <v>78</v>
      </c>
      <c r="M4" s="12">
        <f t="shared" ref="M4:M43" si="5">K4-L4</f>
        <v>514.18000000000006</v>
      </c>
      <c r="N4" s="24">
        <f t="shared" ref="N4:N43" si="6">M4/C4</f>
        <v>0.65920512820512833</v>
      </c>
    </row>
    <row r="5" spans="1:14" x14ac:dyDescent="0.35">
      <c r="A5" s="43" t="s">
        <v>64</v>
      </c>
      <c r="B5" s="44">
        <v>0.1</v>
      </c>
      <c r="C5" s="57">
        <v>490</v>
      </c>
      <c r="D5" s="58">
        <v>441</v>
      </c>
      <c r="E5" s="10">
        <v>20</v>
      </c>
      <c r="F5" s="49">
        <f>298/10</f>
        <v>29.8</v>
      </c>
      <c r="G5" s="32">
        <f t="shared" si="0"/>
        <v>38.856999999999999</v>
      </c>
      <c r="H5" s="12">
        <f t="shared" si="1"/>
        <v>19.600000000000001</v>
      </c>
      <c r="I5" s="10">
        <f t="shared" si="2"/>
        <v>7.676000000000001</v>
      </c>
      <c r="J5" s="12">
        <f t="shared" si="3"/>
        <v>115.93300000000001</v>
      </c>
      <c r="K5" s="12">
        <f t="shared" si="4"/>
        <v>374.06700000000001</v>
      </c>
      <c r="L5" s="19">
        <f t="shared" ref="L5:L33" si="7">C5*0.1</f>
        <v>49</v>
      </c>
      <c r="M5" s="12">
        <f t="shared" si="5"/>
        <v>325.06700000000001</v>
      </c>
      <c r="N5" s="24">
        <f t="shared" si="6"/>
        <v>0.66340204081632659</v>
      </c>
    </row>
    <row r="6" spans="1:14" x14ac:dyDescent="0.35">
      <c r="A6" s="26" t="s">
        <v>79</v>
      </c>
      <c r="B6" s="44">
        <v>0.1</v>
      </c>
      <c r="C6" s="57">
        <v>490</v>
      </c>
      <c r="D6" s="58">
        <v>441</v>
      </c>
      <c r="E6" s="10">
        <v>20</v>
      </c>
      <c r="F6" s="49">
        <v>67.09</v>
      </c>
      <c r="G6" s="32">
        <f t="shared" si="0"/>
        <v>38.856999999999999</v>
      </c>
      <c r="H6" s="12">
        <f t="shared" si="1"/>
        <v>19.600000000000001</v>
      </c>
      <c r="I6" s="10">
        <f t="shared" si="2"/>
        <v>7.676000000000001</v>
      </c>
      <c r="J6" s="12">
        <f t="shared" si="3"/>
        <v>153.22299999999998</v>
      </c>
      <c r="K6" s="12">
        <f t="shared" si="4"/>
        <v>336.77700000000004</v>
      </c>
      <c r="L6" s="19">
        <f t="shared" si="7"/>
        <v>49</v>
      </c>
      <c r="M6" s="12">
        <f t="shared" si="5"/>
        <v>287.77700000000004</v>
      </c>
      <c r="N6" s="24">
        <f t="shared" si="6"/>
        <v>0.58730000000000004</v>
      </c>
    </row>
    <row r="7" spans="1:14" x14ac:dyDescent="0.35">
      <c r="A7" s="45" t="s">
        <v>81</v>
      </c>
      <c r="B7" s="44">
        <v>0.1</v>
      </c>
      <c r="C7" s="57">
        <v>490</v>
      </c>
      <c r="D7" s="58">
        <v>441</v>
      </c>
      <c r="E7" s="10">
        <v>20</v>
      </c>
      <c r="F7" s="49">
        <f>246/10</f>
        <v>24.6</v>
      </c>
      <c r="G7" s="32">
        <f t="shared" si="0"/>
        <v>38.856999999999999</v>
      </c>
      <c r="H7" s="12">
        <f t="shared" si="1"/>
        <v>19.600000000000001</v>
      </c>
      <c r="I7" s="10">
        <f t="shared" si="2"/>
        <v>7.676000000000001</v>
      </c>
      <c r="J7" s="12">
        <f t="shared" si="3"/>
        <v>110.73299999999999</v>
      </c>
      <c r="K7" s="12">
        <f t="shared" si="4"/>
        <v>379.267</v>
      </c>
      <c r="L7" s="19">
        <f t="shared" si="7"/>
        <v>49</v>
      </c>
      <c r="M7" s="12">
        <f t="shared" si="5"/>
        <v>330.267</v>
      </c>
      <c r="N7" s="24">
        <f t="shared" si="6"/>
        <v>0.67401428571428568</v>
      </c>
    </row>
    <row r="8" spans="1:14" x14ac:dyDescent="0.35">
      <c r="A8" s="26" t="s">
        <v>84</v>
      </c>
      <c r="B8" s="44">
        <v>0.1</v>
      </c>
      <c r="C8" s="57">
        <v>490</v>
      </c>
      <c r="D8" s="58">
        <v>441</v>
      </c>
      <c r="E8" s="10">
        <v>20</v>
      </c>
      <c r="F8" s="49">
        <v>7.9</v>
      </c>
      <c r="G8" s="32">
        <f t="shared" si="0"/>
        <v>38.856999999999999</v>
      </c>
      <c r="H8" s="12">
        <f t="shared" si="1"/>
        <v>19.600000000000001</v>
      </c>
      <c r="I8" s="10">
        <f t="shared" si="2"/>
        <v>7.676000000000001</v>
      </c>
      <c r="J8" s="12">
        <f t="shared" si="3"/>
        <v>94.033000000000001</v>
      </c>
      <c r="K8" s="12">
        <f t="shared" si="4"/>
        <v>395.96699999999998</v>
      </c>
      <c r="L8" s="19">
        <f t="shared" si="7"/>
        <v>49</v>
      </c>
      <c r="M8" s="12">
        <f t="shared" si="5"/>
        <v>346.96699999999998</v>
      </c>
      <c r="N8" s="24">
        <f t="shared" si="6"/>
        <v>0.70809591836734687</v>
      </c>
    </row>
    <row r="9" spans="1:14" x14ac:dyDescent="0.35">
      <c r="A9" s="26" t="s">
        <v>85</v>
      </c>
      <c r="B9" s="44">
        <v>0.1</v>
      </c>
      <c r="C9" s="57">
        <v>490</v>
      </c>
      <c r="D9" s="58">
        <v>441</v>
      </c>
      <c r="E9" s="10">
        <v>20</v>
      </c>
      <c r="F9" s="55">
        <f>397/10</f>
        <v>39.700000000000003</v>
      </c>
      <c r="G9" s="32">
        <f t="shared" si="0"/>
        <v>38.856999999999999</v>
      </c>
      <c r="H9" s="12">
        <f t="shared" si="1"/>
        <v>19.600000000000001</v>
      </c>
      <c r="I9" s="10">
        <f t="shared" si="2"/>
        <v>7.676000000000001</v>
      </c>
      <c r="J9" s="12">
        <f t="shared" si="3"/>
        <v>125.83300000000001</v>
      </c>
      <c r="K9" s="12">
        <f t="shared" si="4"/>
        <v>364.16699999999997</v>
      </c>
      <c r="L9" s="19">
        <f t="shared" si="7"/>
        <v>49</v>
      </c>
      <c r="M9" s="12">
        <f t="shared" si="5"/>
        <v>315.16699999999997</v>
      </c>
      <c r="N9" s="24">
        <f t="shared" si="6"/>
        <v>0.6431979591836734</v>
      </c>
    </row>
    <row r="10" spans="1:14" x14ac:dyDescent="0.35">
      <c r="A10" s="45" t="s">
        <v>80</v>
      </c>
      <c r="B10" s="44">
        <v>0.1</v>
      </c>
      <c r="C10" s="57">
        <v>490</v>
      </c>
      <c r="D10" s="58">
        <v>441</v>
      </c>
      <c r="E10" s="10">
        <v>20</v>
      </c>
      <c r="F10" s="48">
        <v>50</v>
      </c>
      <c r="G10" s="32">
        <f t="shared" si="0"/>
        <v>38.856999999999999</v>
      </c>
      <c r="H10" s="12">
        <f t="shared" si="1"/>
        <v>19.600000000000001</v>
      </c>
      <c r="I10" s="10">
        <f t="shared" si="2"/>
        <v>7.676000000000001</v>
      </c>
      <c r="J10" s="12">
        <f t="shared" si="3"/>
        <v>136.13299999999998</v>
      </c>
      <c r="K10" s="12">
        <f t="shared" si="4"/>
        <v>353.86700000000002</v>
      </c>
      <c r="L10" s="19">
        <f t="shared" si="7"/>
        <v>49</v>
      </c>
      <c r="M10" s="12">
        <f t="shared" si="5"/>
        <v>304.86700000000002</v>
      </c>
      <c r="N10" s="24">
        <f t="shared" si="6"/>
        <v>0.62217755102040817</v>
      </c>
    </row>
    <row r="11" spans="1:14" x14ac:dyDescent="0.35">
      <c r="A11" s="26" t="s">
        <v>116</v>
      </c>
      <c r="B11" s="47">
        <v>0.1</v>
      </c>
      <c r="C11" s="57">
        <v>490</v>
      </c>
      <c r="D11" s="58">
        <v>441</v>
      </c>
      <c r="E11" s="14">
        <v>20</v>
      </c>
      <c r="F11" s="48">
        <v>196.2</v>
      </c>
      <c r="G11" s="9">
        <f t="shared" si="0"/>
        <v>38.856999999999999</v>
      </c>
      <c r="H11" s="40">
        <f t="shared" si="1"/>
        <v>19.600000000000001</v>
      </c>
      <c r="I11" s="14">
        <f t="shared" si="2"/>
        <v>7.676000000000001</v>
      </c>
      <c r="J11" s="12">
        <f t="shared" si="3"/>
        <v>282.33299999999997</v>
      </c>
      <c r="K11" s="12">
        <f t="shared" si="4"/>
        <v>207.66700000000003</v>
      </c>
      <c r="L11" s="19">
        <f t="shared" si="7"/>
        <v>49</v>
      </c>
      <c r="M11" s="12">
        <f t="shared" si="5"/>
        <v>158.66700000000003</v>
      </c>
      <c r="N11" s="24">
        <f t="shared" si="6"/>
        <v>0.32381020408163269</v>
      </c>
    </row>
    <row r="12" spans="1:14" x14ac:dyDescent="0.35">
      <c r="A12" s="26" t="s">
        <v>33</v>
      </c>
      <c r="B12" s="44">
        <v>0.1</v>
      </c>
      <c r="C12" s="57">
        <v>490</v>
      </c>
      <c r="D12" s="58">
        <v>441</v>
      </c>
      <c r="E12" s="10">
        <v>20</v>
      </c>
      <c r="F12" s="48">
        <v>67.09</v>
      </c>
      <c r="G12" s="32">
        <f t="shared" si="0"/>
        <v>38.856999999999999</v>
      </c>
      <c r="H12" s="12">
        <f t="shared" si="1"/>
        <v>19.600000000000001</v>
      </c>
      <c r="I12" s="10">
        <f t="shared" si="2"/>
        <v>7.676000000000001</v>
      </c>
      <c r="J12" s="12">
        <f t="shared" si="3"/>
        <v>153.22299999999998</v>
      </c>
      <c r="K12" s="12">
        <f t="shared" si="4"/>
        <v>336.77700000000004</v>
      </c>
      <c r="L12" s="19">
        <f t="shared" si="7"/>
        <v>49</v>
      </c>
      <c r="M12" s="12">
        <f t="shared" si="5"/>
        <v>287.77700000000004</v>
      </c>
      <c r="N12" s="24">
        <f t="shared" si="6"/>
        <v>0.58730000000000004</v>
      </c>
    </row>
    <row r="13" spans="1:14" x14ac:dyDescent="0.35">
      <c r="A13" s="26" t="s">
        <v>65</v>
      </c>
      <c r="B13" s="44">
        <v>0.1</v>
      </c>
      <c r="C13" s="57">
        <v>420</v>
      </c>
      <c r="D13" s="58">
        <v>378</v>
      </c>
      <c r="E13" s="10">
        <v>20</v>
      </c>
      <c r="F13" s="50">
        <v>7.9</v>
      </c>
      <c r="G13" s="32">
        <f t="shared" si="0"/>
        <v>33.305999999999997</v>
      </c>
      <c r="H13" s="12">
        <f t="shared" si="1"/>
        <v>16.8</v>
      </c>
      <c r="I13" s="10">
        <f t="shared" si="2"/>
        <v>7.676000000000001</v>
      </c>
      <c r="J13" s="12">
        <f t="shared" si="3"/>
        <v>85.682000000000002</v>
      </c>
      <c r="K13" s="12">
        <f t="shared" si="4"/>
        <v>334.31799999999998</v>
      </c>
      <c r="L13" s="19">
        <f t="shared" si="7"/>
        <v>42</v>
      </c>
      <c r="M13" s="12">
        <f t="shared" si="5"/>
        <v>292.31799999999998</v>
      </c>
      <c r="N13" s="24">
        <f t="shared" si="6"/>
        <v>0.69599523809523811</v>
      </c>
    </row>
    <row r="14" spans="1:14" x14ac:dyDescent="0.35">
      <c r="A14" s="26" t="s">
        <v>126</v>
      </c>
      <c r="B14" s="44">
        <v>0.1</v>
      </c>
      <c r="C14" s="57">
        <v>320</v>
      </c>
      <c r="D14" s="58">
        <v>288</v>
      </c>
      <c r="E14" s="10">
        <v>20</v>
      </c>
      <c r="F14" s="52">
        <v>17.690000000000001</v>
      </c>
      <c r="G14" s="32">
        <f t="shared" si="0"/>
        <v>25.375999999999998</v>
      </c>
      <c r="H14" s="12">
        <f t="shared" si="1"/>
        <v>12.8</v>
      </c>
      <c r="I14" s="10">
        <f t="shared" si="2"/>
        <v>7.676000000000001</v>
      </c>
      <c r="J14" s="12">
        <f t="shared" si="3"/>
        <v>83.542000000000002</v>
      </c>
      <c r="K14" s="12">
        <f t="shared" si="4"/>
        <v>236.458</v>
      </c>
      <c r="L14" s="19">
        <f t="shared" si="7"/>
        <v>32</v>
      </c>
      <c r="M14" s="12">
        <f t="shared" si="5"/>
        <v>204.458</v>
      </c>
      <c r="N14" s="24">
        <f t="shared" si="6"/>
        <v>0.63893124999999995</v>
      </c>
    </row>
    <row r="15" spans="1:14" x14ac:dyDescent="0.35">
      <c r="A15" s="26" t="s">
        <v>66</v>
      </c>
      <c r="B15" s="44">
        <v>0.1</v>
      </c>
      <c r="C15" s="57">
        <v>490</v>
      </c>
      <c r="D15" s="58">
        <v>441</v>
      </c>
      <c r="E15" s="10">
        <v>20</v>
      </c>
      <c r="F15" s="50">
        <f>306/10</f>
        <v>30.6</v>
      </c>
      <c r="G15" s="32">
        <f t="shared" si="0"/>
        <v>38.856999999999999</v>
      </c>
      <c r="H15" s="12">
        <f t="shared" si="1"/>
        <v>19.600000000000001</v>
      </c>
      <c r="I15" s="10">
        <f t="shared" si="2"/>
        <v>7.676000000000001</v>
      </c>
      <c r="J15" s="12">
        <f t="shared" si="3"/>
        <v>116.73299999999999</v>
      </c>
      <c r="K15" s="12">
        <f t="shared" si="4"/>
        <v>373.267</v>
      </c>
      <c r="L15" s="19">
        <f t="shared" si="7"/>
        <v>49</v>
      </c>
      <c r="M15" s="12">
        <f t="shared" si="5"/>
        <v>324.267</v>
      </c>
      <c r="N15" s="24">
        <f t="shared" si="6"/>
        <v>0.66176938775510208</v>
      </c>
    </row>
    <row r="16" spans="1:14" x14ac:dyDescent="0.35">
      <c r="A16" s="26" t="s">
        <v>69</v>
      </c>
      <c r="B16" s="44">
        <v>0.1</v>
      </c>
      <c r="C16" s="57">
        <v>620</v>
      </c>
      <c r="D16" s="58">
        <v>558</v>
      </c>
      <c r="E16" s="10">
        <v>20</v>
      </c>
      <c r="F16" s="51">
        <f>79/10</f>
        <v>7.9</v>
      </c>
      <c r="G16" s="32">
        <f t="shared" si="0"/>
        <v>49.165999999999997</v>
      </c>
      <c r="H16" s="12">
        <f t="shared" si="1"/>
        <v>24.8</v>
      </c>
      <c r="I16" s="10">
        <f t="shared" si="2"/>
        <v>7.676000000000001</v>
      </c>
      <c r="J16" s="12">
        <f t="shared" si="3"/>
        <v>109.542</v>
      </c>
      <c r="K16" s="12">
        <f t="shared" si="4"/>
        <v>510.45799999999997</v>
      </c>
      <c r="L16" s="19">
        <f t="shared" si="7"/>
        <v>62</v>
      </c>
      <c r="M16" s="12">
        <f t="shared" si="5"/>
        <v>448.45799999999997</v>
      </c>
      <c r="N16" s="24">
        <f t="shared" si="6"/>
        <v>0.72331935483870968</v>
      </c>
    </row>
    <row r="17" spans="1:14" x14ac:dyDescent="0.35">
      <c r="A17" s="26" t="s">
        <v>70</v>
      </c>
      <c r="B17" s="44">
        <v>0.1</v>
      </c>
      <c r="C17" s="57">
        <v>720</v>
      </c>
      <c r="D17" s="58">
        <v>648</v>
      </c>
      <c r="E17" s="10">
        <v>20</v>
      </c>
      <c r="F17" s="51">
        <f>514/10</f>
        <v>51.4</v>
      </c>
      <c r="G17" s="32">
        <f t="shared" si="0"/>
        <v>57.095999999999997</v>
      </c>
      <c r="H17" s="12">
        <f t="shared" si="1"/>
        <v>28.8</v>
      </c>
      <c r="I17" s="10">
        <f t="shared" si="2"/>
        <v>7.676000000000001</v>
      </c>
      <c r="J17" s="12">
        <f t="shared" si="3"/>
        <v>164.97200000000001</v>
      </c>
      <c r="K17" s="12">
        <f t="shared" si="4"/>
        <v>555.02800000000002</v>
      </c>
      <c r="L17" s="19">
        <f t="shared" si="7"/>
        <v>72</v>
      </c>
      <c r="M17" s="12">
        <f t="shared" si="5"/>
        <v>483.02800000000002</v>
      </c>
      <c r="N17" s="24">
        <f t="shared" si="6"/>
        <v>0.6708722222222222</v>
      </c>
    </row>
    <row r="18" spans="1:14" x14ac:dyDescent="0.35">
      <c r="A18" s="26" t="s">
        <v>71</v>
      </c>
      <c r="B18" s="44">
        <v>0.1</v>
      </c>
      <c r="C18" s="57">
        <v>490</v>
      </c>
      <c r="D18" s="58">
        <v>441</v>
      </c>
      <c r="E18" s="10">
        <v>20</v>
      </c>
      <c r="F18" s="50">
        <f>280/10</f>
        <v>28</v>
      </c>
      <c r="G18" s="32">
        <f t="shared" si="0"/>
        <v>38.856999999999999</v>
      </c>
      <c r="H18" s="12">
        <f t="shared" si="1"/>
        <v>19.600000000000001</v>
      </c>
      <c r="I18" s="10">
        <f t="shared" si="2"/>
        <v>7.676000000000001</v>
      </c>
      <c r="J18" s="12">
        <f t="shared" si="3"/>
        <v>114.133</v>
      </c>
      <c r="K18" s="12">
        <f t="shared" si="4"/>
        <v>375.86700000000002</v>
      </c>
      <c r="L18" s="19">
        <f t="shared" si="7"/>
        <v>49</v>
      </c>
      <c r="M18" s="12">
        <f t="shared" si="5"/>
        <v>326.86700000000002</v>
      </c>
      <c r="N18" s="24">
        <f t="shared" si="6"/>
        <v>0.66707551020408162</v>
      </c>
    </row>
    <row r="19" spans="1:14" x14ac:dyDescent="0.35">
      <c r="A19" s="26" t="s">
        <v>72</v>
      </c>
      <c r="B19" s="44">
        <v>0.1</v>
      </c>
      <c r="C19" s="57">
        <v>490</v>
      </c>
      <c r="D19" s="58">
        <v>441</v>
      </c>
      <c r="E19" s="10">
        <v>20</v>
      </c>
      <c r="F19" s="52">
        <f>105/10</f>
        <v>10.5</v>
      </c>
      <c r="G19" s="32">
        <f t="shared" si="0"/>
        <v>38.856999999999999</v>
      </c>
      <c r="H19" s="12">
        <f t="shared" si="1"/>
        <v>19.600000000000001</v>
      </c>
      <c r="I19" s="10">
        <f t="shared" si="2"/>
        <v>7.676000000000001</v>
      </c>
      <c r="J19" s="12">
        <f t="shared" si="3"/>
        <v>96.632999999999996</v>
      </c>
      <c r="K19" s="12">
        <f t="shared" si="4"/>
        <v>393.36700000000002</v>
      </c>
      <c r="L19" s="19">
        <f t="shared" si="7"/>
        <v>49</v>
      </c>
      <c r="M19" s="12">
        <f t="shared" si="5"/>
        <v>344.36700000000002</v>
      </c>
      <c r="N19" s="24">
        <f t="shared" si="6"/>
        <v>0.70278979591836743</v>
      </c>
    </row>
    <row r="20" spans="1:14" x14ac:dyDescent="0.35">
      <c r="A20" s="26" t="s">
        <v>127</v>
      </c>
      <c r="B20" s="44">
        <v>0.1</v>
      </c>
      <c r="C20" s="57">
        <v>490</v>
      </c>
      <c r="D20" s="58">
        <v>441</v>
      </c>
      <c r="E20" s="10">
        <v>20</v>
      </c>
      <c r="F20" s="52">
        <v>55.19</v>
      </c>
      <c r="G20" s="32">
        <f t="shared" si="0"/>
        <v>38.856999999999999</v>
      </c>
      <c r="H20" s="12">
        <f t="shared" si="1"/>
        <v>19.600000000000001</v>
      </c>
      <c r="I20" s="10">
        <f t="shared" si="2"/>
        <v>7.676000000000001</v>
      </c>
      <c r="J20" s="12">
        <f t="shared" si="3"/>
        <v>141.32299999999998</v>
      </c>
      <c r="K20" s="12">
        <f t="shared" si="4"/>
        <v>348.67700000000002</v>
      </c>
      <c r="L20" s="19">
        <f t="shared" si="7"/>
        <v>49</v>
      </c>
      <c r="M20" s="12">
        <f t="shared" si="5"/>
        <v>299.67700000000002</v>
      </c>
      <c r="N20" s="24">
        <f t="shared" si="6"/>
        <v>0.61158571428571429</v>
      </c>
    </row>
    <row r="21" spans="1:14" x14ac:dyDescent="0.35">
      <c r="A21" s="45" t="s">
        <v>68</v>
      </c>
      <c r="B21" s="44">
        <v>0.1</v>
      </c>
      <c r="C21" s="57">
        <v>320</v>
      </c>
      <c r="D21" s="58">
        <v>288</v>
      </c>
      <c r="E21" s="10">
        <v>20</v>
      </c>
      <c r="F21" s="50">
        <v>8.39</v>
      </c>
      <c r="G21" s="32">
        <f t="shared" si="0"/>
        <v>25.375999999999998</v>
      </c>
      <c r="H21" s="12">
        <f t="shared" si="1"/>
        <v>12.8</v>
      </c>
      <c r="I21" s="10">
        <f t="shared" si="2"/>
        <v>7.676000000000001</v>
      </c>
      <c r="J21" s="12">
        <f t="shared" si="3"/>
        <v>74.242000000000004</v>
      </c>
      <c r="K21" s="12">
        <f t="shared" si="4"/>
        <v>245.75799999999998</v>
      </c>
      <c r="L21" s="19">
        <f t="shared" si="7"/>
        <v>32</v>
      </c>
      <c r="M21" s="12">
        <f t="shared" si="5"/>
        <v>213.75799999999998</v>
      </c>
      <c r="N21" s="24">
        <f t="shared" si="6"/>
        <v>0.66799374999999994</v>
      </c>
    </row>
    <row r="22" spans="1:14" x14ac:dyDescent="0.35">
      <c r="A22" s="45" t="s">
        <v>67</v>
      </c>
      <c r="B22" s="44">
        <v>0.1</v>
      </c>
      <c r="C22" s="57">
        <v>320</v>
      </c>
      <c r="D22" s="58">
        <v>288</v>
      </c>
      <c r="E22" s="10">
        <v>20</v>
      </c>
      <c r="F22" s="50">
        <v>8.39</v>
      </c>
      <c r="G22" s="32">
        <f t="shared" si="0"/>
        <v>25.375999999999998</v>
      </c>
      <c r="H22" s="12">
        <f t="shared" si="1"/>
        <v>12.8</v>
      </c>
      <c r="I22" s="10">
        <f t="shared" si="2"/>
        <v>7.676000000000001</v>
      </c>
      <c r="J22" s="12">
        <f t="shared" si="3"/>
        <v>74.242000000000004</v>
      </c>
      <c r="K22" s="12">
        <f t="shared" si="4"/>
        <v>245.75799999999998</v>
      </c>
      <c r="L22" s="19">
        <f t="shared" si="7"/>
        <v>32</v>
      </c>
      <c r="M22" s="12">
        <f t="shared" si="5"/>
        <v>213.75799999999998</v>
      </c>
      <c r="N22" s="24">
        <f t="shared" si="6"/>
        <v>0.66799374999999994</v>
      </c>
    </row>
    <row r="23" spans="1:14" x14ac:dyDescent="0.35">
      <c r="A23" s="26" t="s">
        <v>37</v>
      </c>
      <c r="B23" s="44">
        <v>0.1</v>
      </c>
      <c r="C23" s="57">
        <v>490</v>
      </c>
      <c r="D23" s="58">
        <v>441</v>
      </c>
      <c r="E23" s="10">
        <v>20</v>
      </c>
      <c r="F23" s="52">
        <f>271/10</f>
        <v>27.1</v>
      </c>
      <c r="G23" s="32">
        <f t="shared" si="0"/>
        <v>38.856999999999999</v>
      </c>
      <c r="H23" s="12">
        <f t="shared" si="1"/>
        <v>19.600000000000001</v>
      </c>
      <c r="I23" s="10">
        <f t="shared" si="2"/>
        <v>7.676000000000001</v>
      </c>
      <c r="J23" s="12">
        <f t="shared" si="3"/>
        <v>113.23299999999999</v>
      </c>
      <c r="K23" s="12">
        <f t="shared" si="4"/>
        <v>376.767</v>
      </c>
      <c r="L23" s="19">
        <f t="shared" si="7"/>
        <v>49</v>
      </c>
      <c r="M23" s="12">
        <f t="shared" si="5"/>
        <v>327.767</v>
      </c>
      <c r="N23" s="24">
        <f t="shared" si="6"/>
        <v>0.6689122448979592</v>
      </c>
    </row>
    <row r="24" spans="1:14" x14ac:dyDescent="0.35">
      <c r="A24" s="26" t="s">
        <v>133</v>
      </c>
      <c r="B24" s="44">
        <v>0.1</v>
      </c>
      <c r="C24" s="57">
        <v>420</v>
      </c>
      <c r="D24" s="58">
        <v>378</v>
      </c>
      <c r="E24" s="10">
        <v>20</v>
      </c>
      <c r="F24" s="52">
        <v>32.79</v>
      </c>
      <c r="G24" s="32">
        <f t="shared" si="0"/>
        <v>33.305999999999997</v>
      </c>
      <c r="H24" s="12">
        <f t="shared" si="1"/>
        <v>16.8</v>
      </c>
      <c r="I24" s="10">
        <f t="shared" si="2"/>
        <v>7.676000000000001</v>
      </c>
      <c r="J24" s="12">
        <f t="shared" si="3"/>
        <v>110.572</v>
      </c>
      <c r="K24" s="12">
        <f t="shared" si="4"/>
        <v>309.428</v>
      </c>
      <c r="L24" s="19">
        <f t="shared" si="7"/>
        <v>42</v>
      </c>
      <c r="M24" s="12">
        <f t="shared" si="5"/>
        <v>267.428</v>
      </c>
      <c r="N24" s="24">
        <f t="shared" si="6"/>
        <v>0.63673333333333337</v>
      </c>
    </row>
    <row r="25" spans="1:14" x14ac:dyDescent="0.35">
      <c r="A25" s="26" t="s">
        <v>136</v>
      </c>
      <c r="B25" s="44">
        <v>0.1</v>
      </c>
      <c r="C25" s="57">
        <v>490</v>
      </c>
      <c r="D25" s="58">
        <v>441</v>
      </c>
      <c r="E25" s="10">
        <v>20</v>
      </c>
      <c r="F25" s="48">
        <v>77.55</v>
      </c>
      <c r="G25" s="32">
        <f t="shared" si="0"/>
        <v>38.856999999999999</v>
      </c>
      <c r="H25" s="12">
        <f t="shared" si="1"/>
        <v>19.600000000000001</v>
      </c>
      <c r="I25" s="10">
        <f t="shared" si="2"/>
        <v>7.676000000000001</v>
      </c>
      <c r="J25" s="12">
        <f t="shared" si="3"/>
        <v>163.68299999999996</v>
      </c>
      <c r="K25" s="12">
        <f t="shared" si="4"/>
        <v>326.31700000000001</v>
      </c>
      <c r="L25" s="19">
        <f t="shared" si="7"/>
        <v>49</v>
      </c>
      <c r="M25" s="12">
        <f t="shared" si="5"/>
        <v>277.31700000000001</v>
      </c>
      <c r="N25" s="24">
        <f t="shared" si="6"/>
        <v>0.56595306122448985</v>
      </c>
    </row>
    <row r="26" spans="1:14" x14ac:dyDescent="0.35">
      <c r="A26" s="26" t="s">
        <v>73</v>
      </c>
      <c r="B26" s="44">
        <v>0.1</v>
      </c>
      <c r="C26" s="57">
        <v>490</v>
      </c>
      <c r="D26" s="58">
        <v>441</v>
      </c>
      <c r="E26" s="10">
        <v>20</v>
      </c>
      <c r="F26" s="52">
        <v>13.3</v>
      </c>
      <c r="G26" s="32">
        <f t="shared" si="0"/>
        <v>38.856999999999999</v>
      </c>
      <c r="H26" s="12">
        <f t="shared" si="1"/>
        <v>19.600000000000001</v>
      </c>
      <c r="I26" s="10">
        <f t="shared" si="2"/>
        <v>7.676000000000001</v>
      </c>
      <c r="J26" s="12">
        <f t="shared" si="3"/>
        <v>99.433000000000007</v>
      </c>
      <c r="K26" s="12">
        <f t="shared" si="4"/>
        <v>390.56700000000001</v>
      </c>
      <c r="L26" s="19">
        <f t="shared" si="7"/>
        <v>49</v>
      </c>
      <c r="M26" s="12">
        <f t="shared" si="5"/>
        <v>341.56700000000001</v>
      </c>
      <c r="N26" s="24">
        <f t="shared" si="6"/>
        <v>0.69707551020408165</v>
      </c>
    </row>
    <row r="27" spans="1:14" x14ac:dyDescent="0.35">
      <c r="A27" s="26" t="s">
        <v>74</v>
      </c>
      <c r="B27" s="44">
        <v>0.1</v>
      </c>
      <c r="C27" s="57">
        <v>420</v>
      </c>
      <c r="D27" s="58">
        <v>378</v>
      </c>
      <c r="E27" s="10">
        <v>20</v>
      </c>
      <c r="F27" s="52">
        <f>133/10</f>
        <v>13.3</v>
      </c>
      <c r="G27" s="32">
        <f t="shared" si="0"/>
        <v>33.305999999999997</v>
      </c>
      <c r="H27" s="12">
        <f t="shared" si="1"/>
        <v>16.8</v>
      </c>
      <c r="I27" s="10">
        <f t="shared" si="2"/>
        <v>7.676000000000001</v>
      </c>
      <c r="J27" s="12">
        <f t="shared" si="3"/>
        <v>91.081999999999994</v>
      </c>
      <c r="K27" s="12">
        <f t="shared" si="4"/>
        <v>328.91800000000001</v>
      </c>
      <c r="L27" s="19">
        <f t="shared" si="7"/>
        <v>42</v>
      </c>
      <c r="M27" s="12">
        <f t="shared" si="5"/>
        <v>286.91800000000001</v>
      </c>
      <c r="N27" s="24">
        <f t="shared" si="6"/>
        <v>0.68313809523809521</v>
      </c>
    </row>
    <row r="28" spans="1:14" x14ac:dyDescent="0.35">
      <c r="A28" s="26" t="s">
        <v>82</v>
      </c>
      <c r="B28" s="44">
        <v>0.1</v>
      </c>
      <c r="C28" s="57">
        <v>490</v>
      </c>
      <c r="D28" s="58">
        <v>441</v>
      </c>
      <c r="E28" s="10">
        <v>20</v>
      </c>
      <c r="F28" s="52">
        <f>435/10</f>
        <v>43.5</v>
      </c>
      <c r="G28" s="32">
        <f t="shared" si="0"/>
        <v>38.856999999999999</v>
      </c>
      <c r="H28" s="12">
        <f t="shared" si="1"/>
        <v>19.600000000000001</v>
      </c>
      <c r="I28" s="10">
        <f t="shared" si="2"/>
        <v>7.676000000000001</v>
      </c>
      <c r="J28" s="12">
        <f t="shared" si="3"/>
        <v>129.63299999999998</v>
      </c>
      <c r="K28" s="12">
        <f t="shared" si="4"/>
        <v>360.36700000000002</v>
      </c>
      <c r="L28" s="19">
        <f t="shared" si="7"/>
        <v>49</v>
      </c>
      <c r="M28" s="12">
        <f t="shared" si="5"/>
        <v>311.36700000000002</v>
      </c>
      <c r="N28" s="24">
        <f t="shared" si="6"/>
        <v>0.6354428571428572</v>
      </c>
    </row>
    <row r="29" spans="1:14" x14ac:dyDescent="0.35">
      <c r="A29" s="45" t="s">
        <v>83</v>
      </c>
      <c r="B29" s="44">
        <v>0.1</v>
      </c>
      <c r="C29" s="57">
        <v>490</v>
      </c>
      <c r="D29" s="58">
        <v>441</v>
      </c>
      <c r="E29" s="10">
        <v>20</v>
      </c>
      <c r="F29" s="48">
        <f>353/10</f>
        <v>35.299999999999997</v>
      </c>
      <c r="G29" s="32">
        <f t="shared" si="0"/>
        <v>38.856999999999999</v>
      </c>
      <c r="H29" s="12">
        <f t="shared" si="1"/>
        <v>19.600000000000001</v>
      </c>
      <c r="I29" s="10">
        <f t="shared" si="2"/>
        <v>7.676000000000001</v>
      </c>
      <c r="J29" s="12">
        <f t="shared" si="3"/>
        <v>121.43300000000001</v>
      </c>
      <c r="K29" s="12">
        <f t="shared" si="4"/>
        <v>368.56700000000001</v>
      </c>
      <c r="L29" s="19">
        <f t="shared" si="7"/>
        <v>49</v>
      </c>
      <c r="M29" s="12">
        <f t="shared" si="5"/>
        <v>319.56700000000001</v>
      </c>
      <c r="N29" s="24">
        <f t="shared" si="6"/>
        <v>0.6521775510204082</v>
      </c>
    </row>
    <row r="30" spans="1:14" x14ac:dyDescent="0.35">
      <c r="A30" s="26" t="s">
        <v>75</v>
      </c>
      <c r="B30" s="44">
        <v>0.1</v>
      </c>
      <c r="C30" s="57">
        <v>620</v>
      </c>
      <c r="D30" s="58">
        <v>558</v>
      </c>
      <c r="E30" s="10">
        <v>20</v>
      </c>
      <c r="F30" s="52">
        <f>670/10</f>
        <v>67</v>
      </c>
      <c r="G30" s="32">
        <f t="shared" si="0"/>
        <v>49.165999999999997</v>
      </c>
      <c r="H30" s="12">
        <f t="shared" si="1"/>
        <v>24.8</v>
      </c>
      <c r="I30" s="10">
        <f t="shared" si="2"/>
        <v>7.676000000000001</v>
      </c>
      <c r="J30" s="12">
        <f t="shared" si="3"/>
        <v>168.642</v>
      </c>
      <c r="K30" s="12">
        <f t="shared" si="4"/>
        <v>451.358</v>
      </c>
      <c r="L30" s="19">
        <f t="shared" si="7"/>
        <v>62</v>
      </c>
      <c r="M30" s="12">
        <f t="shared" si="5"/>
        <v>389.358</v>
      </c>
      <c r="N30" s="24">
        <f t="shared" si="6"/>
        <v>0.62799677419354838</v>
      </c>
    </row>
    <row r="31" spans="1:14" x14ac:dyDescent="0.35">
      <c r="A31" s="26" t="s">
        <v>77</v>
      </c>
      <c r="B31" s="44">
        <v>0.1</v>
      </c>
      <c r="C31" s="57">
        <v>490</v>
      </c>
      <c r="D31" s="58">
        <v>441</v>
      </c>
      <c r="E31" s="10">
        <v>20</v>
      </c>
      <c r="F31" s="52">
        <v>17.5</v>
      </c>
      <c r="G31" s="32">
        <f t="shared" si="0"/>
        <v>38.856999999999999</v>
      </c>
      <c r="H31" s="12">
        <f t="shared" si="1"/>
        <v>19.600000000000001</v>
      </c>
      <c r="I31" s="10">
        <f t="shared" si="2"/>
        <v>7.676000000000001</v>
      </c>
      <c r="J31" s="12">
        <f t="shared" si="3"/>
        <v>103.633</v>
      </c>
      <c r="K31" s="12">
        <f t="shared" si="4"/>
        <v>386.36700000000002</v>
      </c>
      <c r="L31" s="19">
        <f t="shared" si="7"/>
        <v>49</v>
      </c>
      <c r="M31" s="12">
        <f t="shared" si="5"/>
        <v>337.36700000000002</v>
      </c>
      <c r="N31" s="24">
        <f t="shared" si="6"/>
        <v>0.68850408163265309</v>
      </c>
    </row>
    <row r="32" spans="1:14" s="4" customFormat="1" x14ac:dyDescent="0.35">
      <c r="A32" s="26" t="s">
        <v>128</v>
      </c>
      <c r="B32" s="44">
        <v>0.1</v>
      </c>
      <c r="C32" s="57">
        <v>320</v>
      </c>
      <c r="D32" s="58">
        <v>288</v>
      </c>
      <c r="E32" s="10">
        <v>20</v>
      </c>
      <c r="F32" s="52">
        <v>10.7</v>
      </c>
      <c r="G32" s="32">
        <f t="shared" si="0"/>
        <v>25.375999999999998</v>
      </c>
      <c r="H32" s="12">
        <f t="shared" si="1"/>
        <v>12.8</v>
      </c>
      <c r="I32" s="10">
        <f t="shared" si="2"/>
        <v>7.676000000000001</v>
      </c>
      <c r="J32" s="12">
        <f t="shared" si="3"/>
        <v>76.551999999999992</v>
      </c>
      <c r="K32" s="12">
        <f t="shared" si="4"/>
        <v>243.44800000000001</v>
      </c>
      <c r="L32" s="19">
        <f t="shared" si="7"/>
        <v>32</v>
      </c>
      <c r="M32" s="12">
        <f t="shared" si="5"/>
        <v>211.44800000000001</v>
      </c>
      <c r="N32" s="24">
        <f t="shared" si="6"/>
        <v>0.660775</v>
      </c>
    </row>
    <row r="33" spans="1:14" x14ac:dyDescent="0.35">
      <c r="A33" s="26" t="s">
        <v>76</v>
      </c>
      <c r="B33" s="47">
        <v>0.1</v>
      </c>
      <c r="C33" s="57">
        <v>690</v>
      </c>
      <c r="D33" s="58">
        <v>621</v>
      </c>
      <c r="E33" s="14">
        <v>20</v>
      </c>
      <c r="F33" s="53">
        <v>55.2</v>
      </c>
      <c r="G33" s="9">
        <f t="shared" si="0"/>
        <v>54.716999999999999</v>
      </c>
      <c r="H33" s="40">
        <f t="shared" si="1"/>
        <v>27.6</v>
      </c>
      <c r="I33" s="14">
        <f t="shared" si="2"/>
        <v>7.676000000000001</v>
      </c>
      <c r="J33" s="40">
        <f t="shared" si="3"/>
        <v>165.19299999999998</v>
      </c>
      <c r="K33" s="40">
        <f t="shared" si="4"/>
        <v>524.80700000000002</v>
      </c>
      <c r="L33" s="19">
        <f t="shared" si="7"/>
        <v>69</v>
      </c>
      <c r="M33" s="40">
        <f t="shared" si="5"/>
        <v>455.80700000000002</v>
      </c>
      <c r="N33" s="42">
        <f t="shared" si="6"/>
        <v>0.66058985507246382</v>
      </c>
    </row>
    <row r="34" spans="1:14" x14ac:dyDescent="0.35">
      <c r="A34" s="26" t="s">
        <v>162</v>
      </c>
      <c r="B34" s="47">
        <v>0.1</v>
      </c>
      <c r="C34" s="57">
        <v>490</v>
      </c>
      <c r="D34" s="58">
        <v>441</v>
      </c>
      <c r="E34" s="14">
        <v>20</v>
      </c>
      <c r="F34" s="53">
        <v>25</v>
      </c>
      <c r="G34" s="9">
        <f t="shared" si="0"/>
        <v>38.856999999999999</v>
      </c>
      <c r="H34" s="40">
        <f t="shared" si="1"/>
        <v>19.600000000000001</v>
      </c>
      <c r="I34" s="14">
        <f t="shared" si="2"/>
        <v>7.676000000000001</v>
      </c>
      <c r="J34" s="40">
        <f t="shared" si="3"/>
        <v>111.133</v>
      </c>
      <c r="K34" s="40">
        <f t="shared" si="4"/>
        <v>378.86700000000002</v>
      </c>
      <c r="L34" s="19">
        <f t="shared" ref="L34:L42" si="8">C34*0.05</f>
        <v>24.5</v>
      </c>
      <c r="M34" s="40">
        <f t="shared" si="5"/>
        <v>354.36700000000002</v>
      </c>
      <c r="N34" s="42">
        <f t="shared" si="6"/>
        <v>0.72319795918367347</v>
      </c>
    </row>
    <row r="35" spans="1:14" x14ac:dyDescent="0.35">
      <c r="A35" s="26" t="s">
        <v>163</v>
      </c>
      <c r="B35" s="47">
        <v>0.1</v>
      </c>
      <c r="C35" s="57">
        <v>490</v>
      </c>
      <c r="D35" s="58">
        <v>441</v>
      </c>
      <c r="E35" s="14">
        <v>20</v>
      </c>
      <c r="F35" s="53">
        <v>102.5</v>
      </c>
      <c r="G35" s="9">
        <f t="shared" si="0"/>
        <v>38.856999999999999</v>
      </c>
      <c r="H35" s="40">
        <f t="shared" si="1"/>
        <v>19.600000000000001</v>
      </c>
      <c r="I35" s="14">
        <f t="shared" si="2"/>
        <v>7.676000000000001</v>
      </c>
      <c r="J35" s="40">
        <f t="shared" si="3"/>
        <v>188.63299999999998</v>
      </c>
      <c r="K35" s="40">
        <f t="shared" si="4"/>
        <v>301.36700000000002</v>
      </c>
      <c r="L35" s="19">
        <f t="shared" si="8"/>
        <v>24.5</v>
      </c>
      <c r="M35" s="40">
        <f t="shared" si="5"/>
        <v>276.86700000000002</v>
      </c>
      <c r="N35" s="42">
        <f t="shared" si="6"/>
        <v>0.56503469387755101</v>
      </c>
    </row>
    <row r="36" spans="1:14" x14ac:dyDescent="0.35">
      <c r="A36" s="26" t="s">
        <v>164</v>
      </c>
      <c r="B36" s="47">
        <v>0.1</v>
      </c>
      <c r="C36" s="57">
        <v>780</v>
      </c>
      <c r="D36" s="58">
        <v>702</v>
      </c>
      <c r="E36" s="14">
        <v>20</v>
      </c>
      <c r="F36" s="53">
        <v>205</v>
      </c>
      <c r="G36" s="9">
        <f t="shared" si="0"/>
        <v>61.853999999999999</v>
      </c>
      <c r="H36" s="40">
        <f t="shared" si="1"/>
        <v>31.2</v>
      </c>
      <c r="I36" s="14">
        <f t="shared" si="2"/>
        <v>7.676000000000001</v>
      </c>
      <c r="J36" s="40">
        <f t="shared" si="3"/>
        <v>325.72999999999996</v>
      </c>
      <c r="K36" s="40">
        <f t="shared" si="4"/>
        <v>454.27000000000004</v>
      </c>
      <c r="L36" s="19">
        <f t="shared" si="8"/>
        <v>39</v>
      </c>
      <c r="M36" s="40">
        <f t="shared" si="5"/>
        <v>415.27000000000004</v>
      </c>
      <c r="N36" s="42">
        <f t="shared" si="6"/>
        <v>0.53239743589743593</v>
      </c>
    </row>
    <row r="37" spans="1:14" x14ac:dyDescent="0.35">
      <c r="A37" s="26" t="s">
        <v>165</v>
      </c>
      <c r="B37" s="47">
        <v>0.1</v>
      </c>
      <c r="C37" s="57">
        <v>880</v>
      </c>
      <c r="D37" s="58">
        <v>792</v>
      </c>
      <c r="E37" s="14">
        <v>20</v>
      </c>
      <c r="F37" s="53">
        <v>307.5</v>
      </c>
      <c r="G37" s="9">
        <f t="shared" si="0"/>
        <v>69.783999999999992</v>
      </c>
      <c r="H37" s="40">
        <f t="shared" si="1"/>
        <v>35.200000000000003</v>
      </c>
      <c r="I37" s="14">
        <f t="shared" si="2"/>
        <v>7.676000000000001</v>
      </c>
      <c r="J37" s="40">
        <f t="shared" si="3"/>
        <v>440.15999999999997</v>
      </c>
      <c r="K37" s="40">
        <f t="shared" si="4"/>
        <v>439.84000000000003</v>
      </c>
      <c r="L37" s="19">
        <f t="shared" si="8"/>
        <v>44</v>
      </c>
      <c r="M37" s="40">
        <f t="shared" si="5"/>
        <v>395.84000000000003</v>
      </c>
      <c r="N37" s="42">
        <f t="shared" si="6"/>
        <v>0.44981818181818184</v>
      </c>
    </row>
    <row r="38" spans="1:14" x14ac:dyDescent="0.35">
      <c r="A38" s="26" t="s">
        <v>166</v>
      </c>
      <c r="B38" s="47">
        <v>0.1</v>
      </c>
      <c r="C38" s="57">
        <v>1210</v>
      </c>
      <c r="D38" s="58">
        <v>1089</v>
      </c>
      <c r="E38" s="14">
        <v>20</v>
      </c>
      <c r="F38" s="53">
        <v>410</v>
      </c>
      <c r="G38" s="9">
        <f t="shared" si="0"/>
        <v>95.952999999999989</v>
      </c>
      <c r="H38" s="40">
        <f t="shared" si="1"/>
        <v>48.4</v>
      </c>
      <c r="I38" s="14">
        <f t="shared" si="2"/>
        <v>7.676000000000001</v>
      </c>
      <c r="J38" s="40">
        <f t="shared" si="3"/>
        <v>582.029</v>
      </c>
      <c r="K38" s="40">
        <f t="shared" si="4"/>
        <v>627.971</v>
      </c>
      <c r="L38" s="19">
        <f t="shared" si="8"/>
        <v>60.5</v>
      </c>
      <c r="M38" s="40">
        <f t="shared" si="5"/>
        <v>567.471</v>
      </c>
      <c r="N38" s="42">
        <f t="shared" si="6"/>
        <v>0.46898429752066118</v>
      </c>
    </row>
    <row r="39" spans="1:14" x14ac:dyDescent="0.35">
      <c r="A39" s="26" t="s">
        <v>168</v>
      </c>
      <c r="B39" s="47">
        <v>0.1</v>
      </c>
      <c r="C39" s="57">
        <v>490</v>
      </c>
      <c r="D39" s="58">
        <v>441</v>
      </c>
      <c r="E39" s="14">
        <v>20</v>
      </c>
      <c r="F39" s="53">
        <v>100</v>
      </c>
      <c r="G39" s="9">
        <f t="shared" si="0"/>
        <v>38.856999999999999</v>
      </c>
      <c r="H39" s="40">
        <f t="shared" si="1"/>
        <v>19.600000000000001</v>
      </c>
      <c r="I39" s="14">
        <f t="shared" si="2"/>
        <v>7.676000000000001</v>
      </c>
      <c r="J39" s="40">
        <f t="shared" si="3"/>
        <v>186.13299999999998</v>
      </c>
      <c r="K39" s="40">
        <f t="shared" si="4"/>
        <v>303.86700000000002</v>
      </c>
      <c r="L39" s="19">
        <f t="shared" si="8"/>
        <v>24.5</v>
      </c>
      <c r="M39" s="40">
        <f t="shared" si="5"/>
        <v>279.36700000000002</v>
      </c>
      <c r="N39" s="42">
        <f t="shared" si="6"/>
        <v>0.5701367346938776</v>
      </c>
    </row>
    <row r="40" spans="1:14" x14ac:dyDescent="0.35">
      <c r="A40" s="26" t="s">
        <v>169</v>
      </c>
      <c r="B40" s="47">
        <v>0.1</v>
      </c>
      <c r="C40" s="57">
        <v>780</v>
      </c>
      <c r="D40" s="58">
        <v>702</v>
      </c>
      <c r="E40" s="14">
        <v>20</v>
      </c>
      <c r="F40" s="53">
        <v>200</v>
      </c>
      <c r="G40" s="9">
        <f t="shared" si="0"/>
        <v>61.853999999999999</v>
      </c>
      <c r="H40" s="40">
        <f t="shared" si="1"/>
        <v>31.2</v>
      </c>
      <c r="I40" s="14">
        <f t="shared" si="2"/>
        <v>7.676000000000001</v>
      </c>
      <c r="J40" s="40">
        <f t="shared" si="3"/>
        <v>320.72999999999996</v>
      </c>
      <c r="K40" s="40">
        <f t="shared" si="4"/>
        <v>459.27000000000004</v>
      </c>
      <c r="L40" s="19">
        <f t="shared" si="8"/>
        <v>39</v>
      </c>
      <c r="M40" s="40">
        <f t="shared" si="5"/>
        <v>420.27000000000004</v>
      </c>
      <c r="N40" s="42">
        <f t="shared" si="6"/>
        <v>0.53880769230769232</v>
      </c>
    </row>
    <row r="41" spans="1:14" x14ac:dyDescent="0.35">
      <c r="A41" s="26" t="s">
        <v>170</v>
      </c>
      <c r="B41" s="47">
        <v>0.1</v>
      </c>
      <c r="C41" s="57">
        <v>880</v>
      </c>
      <c r="D41" s="58">
        <v>792</v>
      </c>
      <c r="E41" s="14">
        <v>20</v>
      </c>
      <c r="F41" s="53">
        <v>300</v>
      </c>
      <c r="G41" s="9">
        <f t="shared" si="0"/>
        <v>69.783999999999992</v>
      </c>
      <c r="H41" s="40">
        <f t="shared" si="1"/>
        <v>35.200000000000003</v>
      </c>
      <c r="I41" s="14">
        <f t="shared" si="2"/>
        <v>7.676000000000001</v>
      </c>
      <c r="J41" s="40">
        <f t="shared" si="3"/>
        <v>432.65999999999997</v>
      </c>
      <c r="K41" s="40">
        <f t="shared" si="4"/>
        <v>447.34000000000003</v>
      </c>
      <c r="L41" s="19">
        <f t="shared" si="8"/>
        <v>44</v>
      </c>
      <c r="M41" s="40">
        <f t="shared" si="5"/>
        <v>403.34000000000003</v>
      </c>
      <c r="N41" s="42">
        <f t="shared" si="6"/>
        <v>0.45834090909090913</v>
      </c>
    </row>
    <row r="42" spans="1:14" x14ac:dyDescent="0.35">
      <c r="A42" s="26" t="s">
        <v>167</v>
      </c>
      <c r="B42" s="47">
        <v>0.1</v>
      </c>
      <c r="C42" s="57">
        <v>1210</v>
      </c>
      <c r="D42" s="58">
        <v>1089</v>
      </c>
      <c r="E42" s="14">
        <v>20</v>
      </c>
      <c r="F42" s="53">
        <v>400</v>
      </c>
      <c r="G42" s="9">
        <f t="shared" si="0"/>
        <v>95.952999999999989</v>
      </c>
      <c r="H42" s="40">
        <f t="shared" si="1"/>
        <v>48.4</v>
      </c>
      <c r="I42" s="14">
        <f t="shared" si="2"/>
        <v>7.676000000000001</v>
      </c>
      <c r="J42" s="40">
        <f t="shared" si="3"/>
        <v>572.029</v>
      </c>
      <c r="K42" s="40">
        <f t="shared" si="4"/>
        <v>637.971</v>
      </c>
      <c r="L42" s="19">
        <f t="shared" si="8"/>
        <v>60.5</v>
      </c>
      <c r="M42" s="40">
        <f t="shared" si="5"/>
        <v>577.471</v>
      </c>
      <c r="N42" s="42">
        <f t="shared" si="6"/>
        <v>0.4772487603305785</v>
      </c>
    </row>
    <row r="43" spans="1:14" x14ac:dyDescent="0.35">
      <c r="A43" s="26" t="s">
        <v>207</v>
      </c>
      <c r="B43" s="47">
        <v>0.1</v>
      </c>
      <c r="C43" s="57">
        <v>1760</v>
      </c>
      <c r="D43" s="58">
        <v>440</v>
      </c>
      <c r="E43" s="14">
        <v>36.75</v>
      </c>
      <c r="F43" s="53">
        <v>10</v>
      </c>
      <c r="G43" s="9">
        <f t="shared" si="0"/>
        <v>139.56799999999998</v>
      </c>
      <c r="H43" s="40">
        <f t="shared" si="1"/>
        <v>70.400000000000006</v>
      </c>
      <c r="I43" s="14">
        <f t="shared" si="2"/>
        <v>7.676000000000001</v>
      </c>
      <c r="J43" s="40">
        <f t="shared" si="3"/>
        <v>264.39399999999995</v>
      </c>
      <c r="K43" s="40">
        <f t="shared" si="4"/>
        <v>1495.606</v>
      </c>
      <c r="L43" s="19">
        <f>C43*0.6</f>
        <v>1056</v>
      </c>
      <c r="M43" s="40">
        <f t="shared" si="5"/>
        <v>439.60599999999999</v>
      </c>
      <c r="N43" s="42">
        <f t="shared" si="6"/>
        <v>0.24977613636363635</v>
      </c>
    </row>
  </sheetData>
  <autoFilter ref="A3:N34" xr:uid="{1CEDDBC3-8939-47A0-B4D4-0522F09FD252}">
    <sortState xmlns:xlrd2="http://schemas.microsoft.com/office/spreadsheetml/2017/richdata2" ref="A4:N34">
      <sortCondition ref="A4:A34"/>
    </sortState>
  </autoFilter>
  <sortState xmlns:xlrd2="http://schemas.microsoft.com/office/spreadsheetml/2017/richdata2" ref="A4:N33">
    <sortCondition ref="A4:A33"/>
  </sortState>
  <pageMargins left="0.511811024" right="0.511811024" top="0.78740157499999996" bottom="0.78740157499999996" header="0.31496062000000002" footer="0.31496062000000002"/>
  <pageSetup paperSize="9" scale="4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F069-25C1-42A7-8669-949422C61E7D}">
  <dimension ref="A2:J39"/>
  <sheetViews>
    <sheetView topLeftCell="A28" workbookViewId="0">
      <selection activeCell="B31" sqref="B31"/>
    </sheetView>
  </sheetViews>
  <sheetFormatPr defaultRowHeight="18" x14ac:dyDescent="0.35"/>
  <cols>
    <col min="1" max="1" width="69.6640625" style="1" bestFit="1" customWidth="1"/>
    <col min="2" max="2" width="22.77734375" style="3" bestFit="1" customWidth="1"/>
    <col min="3" max="3" width="15.5546875" style="5" bestFit="1" customWidth="1"/>
    <col min="4" max="4" width="22.88671875" style="33" bestFit="1" customWidth="1"/>
    <col min="5" max="5" width="20.33203125" style="1" bestFit="1" customWidth="1"/>
    <col min="6" max="6" width="18.6640625" style="1" customWidth="1"/>
    <col min="7" max="7" width="18.44140625" style="1" bestFit="1" customWidth="1"/>
    <col min="8" max="8" width="17.77734375" style="1" bestFit="1" customWidth="1"/>
    <col min="9" max="9" width="21.5546875" style="1" bestFit="1" customWidth="1"/>
    <col min="10" max="10" width="14.33203125" style="22" bestFit="1" customWidth="1"/>
    <col min="11" max="16384" width="8.88671875" style="1"/>
  </cols>
  <sheetData>
    <row r="2" spans="1:10" x14ac:dyDescent="0.35">
      <c r="D2" s="39">
        <v>0.06</v>
      </c>
      <c r="E2" s="15">
        <v>0.02</v>
      </c>
    </row>
    <row r="3" spans="1:10" s="4" customFormat="1" ht="54" x14ac:dyDescent="0.3">
      <c r="A3" s="17" t="s">
        <v>88</v>
      </c>
      <c r="B3" s="18" t="s">
        <v>1</v>
      </c>
      <c r="C3" s="54" t="s">
        <v>14</v>
      </c>
      <c r="D3" s="31" t="s">
        <v>15</v>
      </c>
      <c r="E3" s="18" t="s">
        <v>16</v>
      </c>
      <c r="F3" s="18" t="s">
        <v>19</v>
      </c>
      <c r="G3" s="18" t="s">
        <v>20</v>
      </c>
      <c r="H3" s="18" t="s">
        <v>57</v>
      </c>
      <c r="I3" s="18" t="s">
        <v>22</v>
      </c>
      <c r="J3" s="23" t="s">
        <v>18</v>
      </c>
    </row>
    <row r="4" spans="1:10" x14ac:dyDescent="0.35">
      <c r="A4" s="45" t="s">
        <v>89</v>
      </c>
      <c r="B4" s="46">
        <v>320</v>
      </c>
      <c r="C4" s="48">
        <v>203</v>
      </c>
      <c r="D4" s="32">
        <f t="shared" ref="D4:D39" si="0">$D$2*B4</f>
        <v>19.2</v>
      </c>
      <c r="E4" s="12">
        <f t="shared" ref="E4:E39" si="1">$E$2*B4</f>
        <v>6.4</v>
      </c>
      <c r="F4" s="12">
        <f t="shared" ref="F4:F39" si="2">SUM(C4:E4)</f>
        <v>228.6</v>
      </c>
      <c r="G4" s="12">
        <f t="shared" ref="G4:G39" si="3">B4-F4</f>
        <v>91.4</v>
      </c>
      <c r="H4" s="19">
        <f>B4*0.1</f>
        <v>32</v>
      </c>
      <c r="I4" s="12">
        <f t="shared" ref="I4:I39" si="4">G4-H4</f>
        <v>59.400000000000006</v>
      </c>
      <c r="J4" s="24">
        <f t="shared" ref="J4:J39" si="5">I4/B4</f>
        <v>0.18562500000000001</v>
      </c>
    </row>
    <row r="5" spans="1:10" x14ac:dyDescent="0.35">
      <c r="A5" s="43" t="s">
        <v>90</v>
      </c>
      <c r="B5" s="46">
        <v>180</v>
      </c>
      <c r="C5" s="49">
        <v>143</v>
      </c>
      <c r="D5" s="32">
        <f t="shared" si="0"/>
        <v>10.799999999999999</v>
      </c>
      <c r="E5" s="12">
        <f t="shared" si="1"/>
        <v>3.6</v>
      </c>
      <c r="F5" s="12">
        <f t="shared" si="2"/>
        <v>157.4</v>
      </c>
      <c r="G5" s="12">
        <f t="shared" si="3"/>
        <v>22.599999999999994</v>
      </c>
      <c r="H5" s="19">
        <f t="shared" ref="H5:H39" si="6">B5*0.1</f>
        <v>18</v>
      </c>
      <c r="I5" s="12">
        <f t="shared" si="4"/>
        <v>4.5999999999999943</v>
      </c>
      <c r="J5" s="24">
        <f t="shared" si="5"/>
        <v>2.5555555555555522E-2</v>
      </c>
    </row>
    <row r="6" spans="1:10" x14ac:dyDescent="0.35">
      <c r="A6" s="26" t="s">
        <v>91</v>
      </c>
      <c r="B6" s="46">
        <v>360</v>
      </c>
      <c r="C6" s="49">
        <v>288</v>
      </c>
      <c r="D6" s="32">
        <f t="shared" si="0"/>
        <v>21.599999999999998</v>
      </c>
      <c r="E6" s="12">
        <f t="shared" si="1"/>
        <v>7.2</v>
      </c>
      <c r="F6" s="12">
        <f t="shared" si="2"/>
        <v>316.8</v>
      </c>
      <c r="G6" s="12">
        <f t="shared" si="3"/>
        <v>43.199999999999989</v>
      </c>
      <c r="H6" s="19">
        <f t="shared" si="6"/>
        <v>36</v>
      </c>
      <c r="I6" s="12">
        <f t="shared" si="4"/>
        <v>7.1999999999999886</v>
      </c>
      <c r="J6" s="24">
        <f t="shared" si="5"/>
        <v>1.9999999999999969E-2</v>
      </c>
    </row>
    <row r="7" spans="1:10" x14ac:dyDescent="0.35">
      <c r="A7" s="45" t="s">
        <v>92</v>
      </c>
      <c r="B7" s="46">
        <v>150</v>
      </c>
      <c r="C7" s="49">
        <v>118</v>
      </c>
      <c r="D7" s="32">
        <f t="shared" si="0"/>
        <v>9</v>
      </c>
      <c r="E7" s="12">
        <f t="shared" si="1"/>
        <v>3</v>
      </c>
      <c r="F7" s="12">
        <f t="shared" si="2"/>
        <v>130</v>
      </c>
      <c r="G7" s="12">
        <f t="shared" si="3"/>
        <v>20</v>
      </c>
      <c r="H7" s="19">
        <f t="shared" si="6"/>
        <v>15</v>
      </c>
      <c r="I7" s="12">
        <f t="shared" si="4"/>
        <v>5</v>
      </c>
      <c r="J7" s="24">
        <f t="shared" si="5"/>
        <v>3.3333333333333333E-2</v>
      </c>
    </row>
    <row r="8" spans="1:10" x14ac:dyDescent="0.35">
      <c r="A8" s="26" t="s">
        <v>93</v>
      </c>
      <c r="B8" s="46">
        <v>360</v>
      </c>
      <c r="C8" s="49">
        <v>294</v>
      </c>
      <c r="D8" s="32">
        <f t="shared" si="0"/>
        <v>21.599999999999998</v>
      </c>
      <c r="E8" s="12">
        <f t="shared" si="1"/>
        <v>7.2</v>
      </c>
      <c r="F8" s="12">
        <f t="shared" si="2"/>
        <v>322.8</v>
      </c>
      <c r="G8" s="12">
        <f t="shared" si="3"/>
        <v>37.199999999999989</v>
      </c>
      <c r="H8" s="19">
        <f t="shared" si="6"/>
        <v>36</v>
      </c>
      <c r="I8" s="12">
        <f t="shared" si="4"/>
        <v>1.1999999999999886</v>
      </c>
      <c r="J8" s="24">
        <f t="shared" si="5"/>
        <v>3.3333333333333019E-3</v>
      </c>
    </row>
    <row r="9" spans="1:10" x14ac:dyDescent="0.35">
      <c r="A9" s="26" t="s">
        <v>94</v>
      </c>
      <c r="B9" s="46">
        <v>290</v>
      </c>
      <c r="C9" s="55">
        <v>237</v>
      </c>
      <c r="D9" s="32">
        <f t="shared" si="0"/>
        <v>17.399999999999999</v>
      </c>
      <c r="E9" s="12">
        <f t="shared" si="1"/>
        <v>5.8</v>
      </c>
      <c r="F9" s="12">
        <f t="shared" si="2"/>
        <v>260.2</v>
      </c>
      <c r="G9" s="12">
        <f t="shared" si="3"/>
        <v>29.800000000000011</v>
      </c>
      <c r="H9" s="19">
        <f t="shared" si="6"/>
        <v>29</v>
      </c>
      <c r="I9" s="12">
        <f t="shared" si="4"/>
        <v>0.80000000000001137</v>
      </c>
      <c r="J9" s="24">
        <f t="shared" si="5"/>
        <v>2.7586206896552117E-3</v>
      </c>
    </row>
    <row r="10" spans="1:10" x14ac:dyDescent="0.35">
      <c r="A10" s="45" t="s">
        <v>95</v>
      </c>
      <c r="B10" s="46">
        <v>340</v>
      </c>
      <c r="C10" s="48">
        <v>275</v>
      </c>
      <c r="D10" s="32">
        <f t="shared" si="0"/>
        <v>20.399999999999999</v>
      </c>
      <c r="E10" s="12">
        <f t="shared" si="1"/>
        <v>6.8</v>
      </c>
      <c r="F10" s="12">
        <f t="shared" si="2"/>
        <v>302.2</v>
      </c>
      <c r="G10" s="12">
        <f t="shared" si="3"/>
        <v>37.800000000000011</v>
      </c>
      <c r="H10" s="19">
        <f t="shared" si="6"/>
        <v>34</v>
      </c>
      <c r="I10" s="12">
        <f t="shared" si="4"/>
        <v>3.8000000000000114</v>
      </c>
      <c r="J10" s="24">
        <f t="shared" si="5"/>
        <v>1.1176470588235328E-2</v>
      </c>
    </row>
    <row r="11" spans="1:10" x14ac:dyDescent="0.35">
      <c r="A11" s="26" t="s">
        <v>96</v>
      </c>
      <c r="B11" s="46">
        <v>250</v>
      </c>
      <c r="C11" s="48">
        <v>159.5</v>
      </c>
      <c r="D11" s="32">
        <f t="shared" si="0"/>
        <v>15</v>
      </c>
      <c r="E11" s="12">
        <f t="shared" si="1"/>
        <v>5</v>
      </c>
      <c r="F11" s="12">
        <f t="shared" si="2"/>
        <v>179.5</v>
      </c>
      <c r="G11" s="12">
        <f t="shared" si="3"/>
        <v>70.5</v>
      </c>
      <c r="H11" s="19">
        <f t="shared" si="6"/>
        <v>25</v>
      </c>
      <c r="I11" s="12">
        <f t="shared" si="4"/>
        <v>45.5</v>
      </c>
      <c r="J11" s="24">
        <f t="shared" si="5"/>
        <v>0.182</v>
      </c>
    </row>
    <row r="12" spans="1:10" x14ac:dyDescent="0.35">
      <c r="A12" s="26" t="s">
        <v>97</v>
      </c>
      <c r="B12" s="46">
        <v>320</v>
      </c>
      <c r="C12" s="50">
        <v>250</v>
      </c>
      <c r="D12" s="32">
        <f t="shared" si="0"/>
        <v>19.2</v>
      </c>
      <c r="E12" s="12">
        <f t="shared" si="1"/>
        <v>6.4</v>
      </c>
      <c r="F12" s="12">
        <f t="shared" si="2"/>
        <v>275.59999999999997</v>
      </c>
      <c r="G12" s="12">
        <f t="shared" si="3"/>
        <v>44.400000000000034</v>
      </c>
      <c r="H12" s="19">
        <f t="shared" si="6"/>
        <v>32</v>
      </c>
      <c r="I12" s="12">
        <f t="shared" si="4"/>
        <v>12.400000000000034</v>
      </c>
      <c r="J12" s="24">
        <f t="shared" si="5"/>
        <v>3.8750000000000104E-2</v>
      </c>
    </row>
    <row r="13" spans="1:10" x14ac:dyDescent="0.35">
      <c r="A13" s="26" t="s">
        <v>98</v>
      </c>
      <c r="B13" s="46">
        <v>340</v>
      </c>
      <c r="C13" s="50">
        <v>275</v>
      </c>
      <c r="D13" s="32">
        <f t="shared" si="0"/>
        <v>20.399999999999999</v>
      </c>
      <c r="E13" s="12">
        <f t="shared" si="1"/>
        <v>6.8</v>
      </c>
      <c r="F13" s="12">
        <f t="shared" si="2"/>
        <v>302.2</v>
      </c>
      <c r="G13" s="12">
        <f t="shared" si="3"/>
        <v>37.800000000000011</v>
      </c>
      <c r="H13" s="19">
        <f t="shared" si="6"/>
        <v>34</v>
      </c>
      <c r="I13" s="12">
        <f t="shared" si="4"/>
        <v>3.8000000000000114</v>
      </c>
      <c r="J13" s="24">
        <f t="shared" si="5"/>
        <v>1.1176470588235328E-2</v>
      </c>
    </row>
    <row r="14" spans="1:10" x14ac:dyDescent="0.35">
      <c r="A14" s="26" t="s">
        <v>99</v>
      </c>
      <c r="B14" s="46">
        <v>200</v>
      </c>
      <c r="C14" s="51">
        <v>130.5</v>
      </c>
      <c r="D14" s="32">
        <f t="shared" si="0"/>
        <v>12</v>
      </c>
      <c r="E14" s="12">
        <f t="shared" si="1"/>
        <v>4</v>
      </c>
      <c r="F14" s="12">
        <f t="shared" si="2"/>
        <v>146.5</v>
      </c>
      <c r="G14" s="12">
        <f t="shared" si="3"/>
        <v>53.5</v>
      </c>
      <c r="H14" s="19">
        <f t="shared" si="6"/>
        <v>20</v>
      </c>
      <c r="I14" s="12">
        <f t="shared" si="4"/>
        <v>33.5</v>
      </c>
      <c r="J14" s="24">
        <f t="shared" si="5"/>
        <v>0.16750000000000001</v>
      </c>
    </row>
    <row r="15" spans="1:10" x14ac:dyDescent="0.35">
      <c r="A15" s="26" t="s">
        <v>100</v>
      </c>
      <c r="B15" s="46">
        <v>290</v>
      </c>
      <c r="C15" s="51">
        <v>225</v>
      </c>
      <c r="D15" s="32">
        <f t="shared" si="0"/>
        <v>17.399999999999999</v>
      </c>
      <c r="E15" s="12">
        <f t="shared" si="1"/>
        <v>5.8</v>
      </c>
      <c r="F15" s="12">
        <f t="shared" si="2"/>
        <v>248.20000000000002</v>
      </c>
      <c r="G15" s="12">
        <f t="shared" si="3"/>
        <v>41.799999999999983</v>
      </c>
      <c r="H15" s="19">
        <f t="shared" si="6"/>
        <v>29</v>
      </c>
      <c r="I15" s="12">
        <f t="shared" si="4"/>
        <v>12.799999999999983</v>
      </c>
      <c r="J15" s="24">
        <f t="shared" si="5"/>
        <v>4.41379310344827E-2</v>
      </c>
    </row>
    <row r="16" spans="1:10" x14ac:dyDescent="0.35">
      <c r="A16" s="26" t="s">
        <v>101</v>
      </c>
      <c r="B16" s="46">
        <v>290</v>
      </c>
      <c r="C16" s="50">
        <v>225</v>
      </c>
      <c r="D16" s="32">
        <f t="shared" si="0"/>
        <v>17.399999999999999</v>
      </c>
      <c r="E16" s="12">
        <f t="shared" si="1"/>
        <v>5.8</v>
      </c>
      <c r="F16" s="12">
        <f t="shared" si="2"/>
        <v>248.20000000000002</v>
      </c>
      <c r="G16" s="12">
        <f t="shared" si="3"/>
        <v>41.799999999999983</v>
      </c>
      <c r="H16" s="19">
        <f t="shared" si="6"/>
        <v>29</v>
      </c>
      <c r="I16" s="12">
        <f t="shared" si="4"/>
        <v>12.799999999999983</v>
      </c>
      <c r="J16" s="24">
        <f t="shared" si="5"/>
        <v>4.41379310344827E-2</v>
      </c>
    </row>
    <row r="17" spans="1:10" x14ac:dyDescent="0.35">
      <c r="A17" s="26" t="s">
        <v>102</v>
      </c>
      <c r="B17" s="46">
        <v>290</v>
      </c>
      <c r="C17" s="52">
        <v>225</v>
      </c>
      <c r="D17" s="32">
        <f t="shared" si="0"/>
        <v>17.399999999999999</v>
      </c>
      <c r="E17" s="12">
        <f t="shared" si="1"/>
        <v>5.8</v>
      </c>
      <c r="F17" s="12">
        <f t="shared" si="2"/>
        <v>248.20000000000002</v>
      </c>
      <c r="G17" s="12">
        <f t="shared" si="3"/>
        <v>41.799999999999983</v>
      </c>
      <c r="H17" s="19">
        <f t="shared" si="6"/>
        <v>29</v>
      </c>
      <c r="I17" s="12">
        <f t="shared" si="4"/>
        <v>12.799999999999983</v>
      </c>
      <c r="J17" s="24">
        <f t="shared" si="5"/>
        <v>4.41379310344827E-2</v>
      </c>
    </row>
    <row r="18" spans="1:10" x14ac:dyDescent="0.35">
      <c r="A18" s="45" t="s">
        <v>103</v>
      </c>
      <c r="B18" s="46">
        <v>440</v>
      </c>
      <c r="C18" s="50">
        <v>357</v>
      </c>
      <c r="D18" s="32">
        <f t="shared" si="0"/>
        <v>26.4</v>
      </c>
      <c r="E18" s="12">
        <f t="shared" si="1"/>
        <v>8.8000000000000007</v>
      </c>
      <c r="F18" s="12">
        <f t="shared" si="2"/>
        <v>392.2</v>
      </c>
      <c r="G18" s="12">
        <f t="shared" si="3"/>
        <v>47.800000000000011</v>
      </c>
      <c r="H18" s="19">
        <f t="shared" si="6"/>
        <v>44</v>
      </c>
      <c r="I18" s="12">
        <f t="shared" si="4"/>
        <v>3.8000000000000114</v>
      </c>
      <c r="J18" s="24">
        <f t="shared" si="5"/>
        <v>8.6363636363636625E-3</v>
      </c>
    </row>
    <row r="19" spans="1:10" x14ac:dyDescent="0.35">
      <c r="A19" s="45" t="s">
        <v>104</v>
      </c>
      <c r="B19" s="46">
        <v>290</v>
      </c>
      <c r="C19" s="50">
        <v>237</v>
      </c>
      <c r="D19" s="32">
        <f t="shared" si="0"/>
        <v>17.399999999999999</v>
      </c>
      <c r="E19" s="12">
        <f t="shared" si="1"/>
        <v>5.8</v>
      </c>
      <c r="F19" s="12">
        <f t="shared" si="2"/>
        <v>260.2</v>
      </c>
      <c r="G19" s="12">
        <f t="shared" si="3"/>
        <v>29.800000000000011</v>
      </c>
      <c r="H19" s="19">
        <f t="shared" si="6"/>
        <v>29</v>
      </c>
      <c r="I19" s="12">
        <f t="shared" si="4"/>
        <v>0.80000000000001137</v>
      </c>
      <c r="J19" s="24">
        <f t="shared" si="5"/>
        <v>2.7586206896552117E-3</v>
      </c>
    </row>
    <row r="20" spans="1:10" x14ac:dyDescent="0.35">
      <c r="A20" s="26" t="s">
        <v>105</v>
      </c>
      <c r="B20" s="46">
        <v>560</v>
      </c>
      <c r="C20" s="52">
        <v>440</v>
      </c>
      <c r="D20" s="32">
        <f t="shared" si="0"/>
        <v>33.6</v>
      </c>
      <c r="E20" s="12">
        <f t="shared" si="1"/>
        <v>11.200000000000001</v>
      </c>
      <c r="F20" s="12">
        <f t="shared" si="2"/>
        <v>484.8</v>
      </c>
      <c r="G20" s="12">
        <f t="shared" si="3"/>
        <v>75.199999999999989</v>
      </c>
      <c r="H20" s="19">
        <f t="shared" si="6"/>
        <v>56</v>
      </c>
      <c r="I20" s="12">
        <f t="shared" si="4"/>
        <v>19.199999999999989</v>
      </c>
      <c r="J20" s="24">
        <f t="shared" si="5"/>
        <v>3.4285714285714267E-2</v>
      </c>
    </row>
    <row r="21" spans="1:10" x14ac:dyDescent="0.35">
      <c r="A21" s="26" t="s">
        <v>106</v>
      </c>
      <c r="B21" s="46">
        <v>380</v>
      </c>
      <c r="C21" s="48">
        <v>288</v>
      </c>
      <c r="D21" s="32">
        <f t="shared" si="0"/>
        <v>22.8</v>
      </c>
      <c r="E21" s="12">
        <f t="shared" si="1"/>
        <v>7.6000000000000005</v>
      </c>
      <c r="F21" s="12">
        <f t="shared" si="2"/>
        <v>318.40000000000003</v>
      </c>
      <c r="G21" s="12">
        <f t="shared" si="3"/>
        <v>61.599999999999966</v>
      </c>
      <c r="H21" s="19">
        <f t="shared" si="6"/>
        <v>38</v>
      </c>
      <c r="I21" s="12">
        <f t="shared" si="4"/>
        <v>23.599999999999966</v>
      </c>
      <c r="J21" s="24">
        <f t="shared" si="5"/>
        <v>6.210526315789465E-2</v>
      </c>
    </row>
    <row r="22" spans="1:10" x14ac:dyDescent="0.35">
      <c r="A22" s="26" t="s">
        <v>112</v>
      </c>
      <c r="B22" s="46">
        <v>160</v>
      </c>
      <c r="C22" s="50">
        <v>102.08</v>
      </c>
      <c r="D22" s="32">
        <f t="shared" si="0"/>
        <v>9.6</v>
      </c>
      <c r="E22" s="12">
        <f t="shared" si="1"/>
        <v>3.2</v>
      </c>
      <c r="F22" s="12">
        <f t="shared" si="2"/>
        <v>114.88</v>
      </c>
      <c r="G22" s="12">
        <f t="shared" si="3"/>
        <v>45.120000000000005</v>
      </c>
      <c r="H22" s="19">
        <f t="shared" si="6"/>
        <v>16</v>
      </c>
      <c r="I22" s="12">
        <f t="shared" si="4"/>
        <v>29.120000000000005</v>
      </c>
      <c r="J22" s="24">
        <f t="shared" si="5"/>
        <v>0.18200000000000002</v>
      </c>
    </row>
    <row r="23" spans="1:10" x14ac:dyDescent="0.35">
      <c r="A23" s="26" t="s">
        <v>107</v>
      </c>
      <c r="B23" s="46">
        <v>380</v>
      </c>
      <c r="C23" s="52">
        <v>306</v>
      </c>
      <c r="D23" s="32">
        <f t="shared" si="0"/>
        <v>22.8</v>
      </c>
      <c r="E23" s="12">
        <f t="shared" si="1"/>
        <v>7.6000000000000005</v>
      </c>
      <c r="F23" s="12">
        <f t="shared" si="2"/>
        <v>336.40000000000003</v>
      </c>
      <c r="G23" s="12">
        <f t="shared" si="3"/>
        <v>43.599999999999966</v>
      </c>
      <c r="H23" s="19">
        <f t="shared" si="6"/>
        <v>38</v>
      </c>
      <c r="I23" s="12">
        <f t="shared" si="4"/>
        <v>5.5999999999999659</v>
      </c>
      <c r="J23" s="24">
        <f t="shared" si="5"/>
        <v>1.4736842105263067E-2</v>
      </c>
    </row>
    <row r="24" spans="1:10" x14ac:dyDescent="0.35">
      <c r="A24" s="26" t="s">
        <v>108</v>
      </c>
      <c r="B24" s="46">
        <v>380</v>
      </c>
      <c r="C24" s="52">
        <v>306</v>
      </c>
      <c r="D24" s="32">
        <f t="shared" si="0"/>
        <v>22.8</v>
      </c>
      <c r="E24" s="12">
        <f t="shared" si="1"/>
        <v>7.6000000000000005</v>
      </c>
      <c r="F24" s="12">
        <f t="shared" si="2"/>
        <v>336.40000000000003</v>
      </c>
      <c r="G24" s="12">
        <f t="shared" si="3"/>
        <v>43.599999999999966</v>
      </c>
      <c r="H24" s="19">
        <f t="shared" si="6"/>
        <v>38</v>
      </c>
      <c r="I24" s="12">
        <f t="shared" si="4"/>
        <v>5.5999999999999659</v>
      </c>
      <c r="J24" s="24">
        <f t="shared" si="5"/>
        <v>1.4736842105263067E-2</v>
      </c>
    </row>
    <row r="25" spans="1:10" x14ac:dyDescent="0.35">
      <c r="A25" s="26" t="s">
        <v>115</v>
      </c>
      <c r="B25" s="46">
        <v>140</v>
      </c>
      <c r="C25" s="53">
        <v>106</v>
      </c>
      <c r="D25" s="9">
        <f t="shared" si="0"/>
        <v>8.4</v>
      </c>
      <c r="E25" s="40">
        <f t="shared" si="1"/>
        <v>2.8000000000000003</v>
      </c>
      <c r="F25" s="40">
        <f t="shared" si="2"/>
        <v>117.2</v>
      </c>
      <c r="G25" s="40">
        <f t="shared" si="3"/>
        <v>22.799999999999997</v>
      </c>
      <c r="H25" s="19">
        <f t="shared" si="6"/>
        <v>14</v>
      </c>
      <c r="I25" s="40">
        <f t="shared" si="4"/>
        <v>8.7999999999999972</v>
      </c>
      <c r="J25" s="42">
        <f t="shared" si="5"/>
        <v>6.2857142857142834E-2</v>
      </c>
    </row>
    <row r="26" spans="1:10" x14ac:dyDescent="0.35">
      <c r="A26" s="26" t="s">
        <v>113</v>
      </c>
      <c r="B26" s="46">
        <v>140</v>
      </c>
      <c r="C26" s="52">
        <v>106</v>
      </c>
      <c r="D26" s="32">
        <f t="shared" si="0"/>
        <v>8.4</v>
      </c>
      <c r="E26" s="12">
        <f t="shared" si="1"/>
        <v>2.8000000000000003</v>
      </c>
      <c r="F26" s="12">
        <f t="shared" si="2"/>
        <v>117.2</v>
      </c>
      <c r="G26" s="12">
        <f t="shared" si="3"/>
        <v>22.799999999999997</v>
      </c>
      <c r="H26" s="19">
        <f t="shared" si="6"/>
        <v>14</v>
      </c>
      <c r="I26" s="12">
        <f t="shared" si="4"/>
        <v>8.7999999999999972</v>
      </c>
      <c r="J26" s="24">
        <f t="shared" si="5"/>
        <v>6.2857142857142834E-2</v>
      </c>
    </row>
    <row r="27" spans="1:10" x14ac:dyDescent="0.35">
      <c r="A27" s="26" t="s">
        <v>114</v>
      </c>
      <c r="B27" s="46">
        <v>320</v>
      </c>
      <c r="C27" s="52">
        <v>248</v>
      </c>
      <c r="D27" s="32">
        <f t="shared" si="0"/>
        <v>19.2</v>
      </c>
      <c r="E27" s="12">
        <f t="shared" si="1"/>
        <v>6.4</v>
      </c>
      <c r="F27" s="12">
        <f t="shared" si="2"/>
        <v>273.59999999999997</v>
      </c>
      <c r="G27" s="12">
        <f t="shared" si="3"/>
        <v>46.400000000000034</v>
      </c>
      <c r="H27" s="19">
        <f t="shared" si="6"/>
        <v>32</v>
      </c>
      <c r="I27" s="12">
        <f t="shared" si="4"/>
        <v>14.400000000000034</v>
      </c>
      <c r="J27" s="24">
        <f t="shared" si="5"/>
        <v>4.5000000000000109E-2</v>
      </c>
    </row>
    <row r="28" spans="1:10" x14ac:dyDescent="0.35">
      <c r="A28" s="26" t="s">
        <v>109</v>
      </c>
      <c r="B28" s="46">
        <v>380</v>
      </c>
      <c r="C28" s="52">
        <v>288</v>
      </c>
      <c r="D28" s="32">
        <f t="shared" si="0"/>
        <v>22.8</v>
      </c>
      <c r="E28" s="12">
        <f t="shared" si="1"/>
        <v>7.6000000000000005</v>
      </c>
      <c r="F28" s="12">
        <f t="shared" si="2"/>
        <v>318.40000000000003</v>
      </c>
      <c r="G28" s="12">
        <f t="shared" si="3"/>
        <v>61.599999999999966</v>
      </c>
      <c r="H28" s="19">
        <f t="shared" si="6"/>
        <v>38</v>
      </c>
      <c r="I28" s="12">
        <f t="shared" si="4"/>
        <v>23.599999999999966</v>
      </c>
      <c r="J28" s="24">
        <f t="shared" si="5"/>
        <v>6.210526315789465E-2</v>
      </c>
    </row>
    <row r="29" spans="1:10" x14ac:dyDescent="0.35">
      <c r="A29" s="45" t="s">
        <v>110</v>
      </c>
      <c r="B29" s="46">
        <v>380</v>
      </c>
      <c r="C29" s="48">
        <v>294</v>
      </c>
      <c r="D29" s="32">
        <f t="shared" si="0"/>
        <v>22.8</v>
      </c>
      <c r="E29" s="12">
        <f t="shared" si="1"/>
        <v>7.6000000000000005</v>
      </c>
      <c r="F29" s="12">
        <f t="shared" si="2"/>
        <v>324.40000000000003</v>
      </c>
      <c r="G29" s="12">
        <f t="shared" si="3"/>
        <v>55.599999999999966</v>
      </c>
      <c r="H29" s="19">
        <f t="shared" si="6"/>
        <v>38</v>
      </c>
      <c r="I29" s="12">
        <f t="shared" si="4"/>
        <v>17.599999999999966</v>
      </c>
      <c r="J29" s="24">
        <f t="shared" si="5"/>
        <v>4.6315789473684123E-2</v>
      </c>
    </row>
    <row r="30" spans="1:10" s="4" customFormat="1" x14ac:dyDescent="0.35">
      <c r="A30" s="26" t="s">
        <v>111</v>
      </c>
      <c r="B30" s="46">
        <v>620</v>
      </c>
      <c r="C30" s="50">
        <v>494</v>
      </c>
      <c r="D30" s="32">
        <f t="shared" si="0"/>
        <v>37.199999999999996</v>
      </c>
      <c r="E30" s="12">
        <f t="shared" si="1"/>
        <v>12.4</v>
      </c>
      <c r="F30" s="12">
        <f t="shared" si="2"/>
        <v>543.6</v>
      </c>
      <c r="G30" s="12">
        <f t="shared" si="3"/>
        <v>76.399999999999977</v>
      </c>
      <c r="H30" s="19">
        <f t="shared" si="6"/>
        <v>62</v>
      </c>
      <c r="I30" s="12">
        <f t="shared" si="4"/>
        <v>14.399999999999977</v>
      </c>
      <c r="J30" s="24">
        <f t="shared" si="5"/>
        <v>2.3225806451612867E-2</v>
      </c>
    </row>
    <row r="31" spans="1:10" x14ac:dyDescent="0.35">
      <c r="A31" s="26" t="s">
        <v>195</v>
      </c>
      <c r="B31" s="46">
        <v>320</v>
      </c>
      <c r="C31" s="50">
        <v>203</v>
      </c>
      <c r="D31" s="32">
        <f t="shared" si="0"/>
        <v>19.2</v>
      </c>
      <c r="E31" s="12">
        <f t="shared" si="1"/>
        <v>6.4</v>
      </c>
      <c r="F31" s="12">
        <f t="shared" si="2"/>
        <v>228.6</v>
      </c>
      <c r="G31" s="12">
        <f t="shared" si="3"/>
        <v>91.4</v>
      </c>
      <c r="H31" s="19">
        <f t="shared" si="6"/>
        <v>32</v>
      </c>
      <c r="I31" s="12">
        <f t="shared" si="4"/>
        <v>59.400000000000006</v>
      </c>
      <c r="J31" s="24">
        <f t="shared" si="5"/>
        <v>0.18562500000000001</v>
      </c>
    </row>
    <row r="32" spans="1:10" x14ac:dyDescent="0.35">
      <c r="A32" s="26" t="s">
        <v>187</v>
      </c>
      <c r="B32" s="46">
        <v>220</v>
      </c>
      <c r="C32" s="50">
        <v>143.54</v>
      </c>
      <c r="D32" s="32">
        <f t="shared" si="0"/>
        <v>13.2</v>
      </c>
      <c r="E32" s="12">
        <f t="shared" si="1"/>
        <v>4.4000000000000004</v>
      </c>
      <c r="F32" s="12">
        <f t="shared" si="2"/>
        <v>161.13999999999999</v>
      </c>
      <c r="G32" s="12">
        <f t="shared" si="3"/>
        <v>58.860000000000014</v>
      </c>
      <c r="H32" s="19">
        <f t="shared" si="6"/>
        <v>22</v>
      </c>
      <c r="I32" s="12">
        <f t="shared" si="4"/>
        <v>36.860000000000014</v>
      </c>
      <c r="J32" s="24">
        <f t="shared" si="5"/>
        <v>0.16754545454545461</v>
      </c>
    </row>
    <row r="33" spans="1:10" x14ac:dyDescent="0.35">
      <c r="A33" s="26" t="s">
        <v>188</v>
      </c>
      <c r="B33" s="46">
        <v>190</v>
      </c>
      <c r="C33" s="50">
        <v>126.44</v>
      </c>
      <c r="D33" s="32">
        <f t="shared" si="0"/>
        <v>11.4</v>
      </c>
      <c r="E33" s="12">
        <f t="shared" si="1"/>
        <v>3.8000000000000003</v>
      </c>
      <c r="F33" s="12">
        <f t="shared" si="2"/>
        <v>141.64000000000001</v>
      </c>
      <c r="G33" s="12">
        <f t="shared" si="3"/>
        <v>48.359999999999985</v>
      </c>
      <c r="H33" s="19">
        <f t="shared" si="6"/>
        <v>19</v>
      </c>
      <c r="I33" s="12">
        <f t="shared" si="4"/>
        <v>29.359999999999985</v>
      </c>
      <c r="J33" s="24">
        <f t="shared" si="5"/>
        <v>0.1545263157894736</v>
      </c>
    </row>
    <row r="34" spans="1:10" x14ac:dyDescent="0.35">
      <c r="A34" s="26" t="s">
        <v>189</v>
      </c>
      <c r="B34" s="46">
        <v>200</v>
      </c>
      <c r="C34" s="50">
        <v>130.5</v>
      </c>
      <c r="D34" s="32">
        <f t="shared" si="0"/>
        <v>12</v>
      </c>
      <c r="E34" s="12">
        <f t="shared" si="1"/>
        <v>4</v>
      </c>
      <c r="F34" s="12">
        <f t="shared" si="2"/>
        <v>146.5</v>
      </c>
      <c r="G34" s="12">
        <f t="shared" si="3"/>
        <v>53.5</v>
      </c>
      <c r="H34" s="19">
        <f t="shared" si="6"/>
        <v>20</v>
      </c>
      <c r="I34" s="12">
        <f t="shared" si="4"/>
        <v>33.5</v>
      </c>
      <c r="J34" s="24">
        <f t="shared" si="5"/>
        <v>0.16750000000000001</v>
      </c>
    </row>
    <row r="35" spans="1:10" x14ac:dyDescent="0.35">
      <c r="A35" s="26" t="s">
        <v>190</v>
      </c>
      <c r="B35" s="46">
        <v>150</v>
      </c>
      <c r="C35" s="50">
        <v>95.7</v>
      </c>
      <c r="D35" s="32">
        <f t="shared" si="0"/>
        <v>9</v>
      </c>
      <c r="E35" s="12">
        <f t="shared" si="1"/>
        <v>3</v>
      </c>
      <c r="F35" s="12">
        <f t="shared" si="2"/>
        <v>107.7</v>
      </c>
      <c r="G35" s="12">
        <f t="shared" si="3"/>
        <v>42.3</v>
      </c>
      <c r="H35" s="19">
        <f t="shared" si="6"/>
        <v>15</v>
      </c>
      <c r="I35" s="12">
        <f t="shared" si="4"/>
        <v>27.299999999999997</v>
      </c>
      <c r="J35" s="24">
        <f t="shared" si="5"/>
        <v>0.18199999999999997</v>
      </c>
    </row>
    <row r="36" spans="1:10" x14ac:dyDescent="0.35">
      <c r="A36" s="26" t="s">
        <v>191</v>
      </c>
      <c r="B36" s="46">
        <v>125</v>
      </c>
      <c r="C36" s="50">
        <v>81.2</v>
      </c>
      <c r="D36" s="32">
        <f t="shared" si="0"/>
        <v>7.5</v>
      </c>
      <c r="E36" s="12">
        <f t="shared" si="1"/>
        <v>2.5</v>
      </c>
      <c r="F36" s="12">
        <f t="shared" si="2"/>
        <v>91.2</v>
      </c>
      <c r="G36" s="12">
        <f t="shared" si="3"/>
        <v>33.799999999999997</v>
      </c>
      <c r="H36" s="19">
        <f t="shared" si="6"/>
        <v>12.5</v>
      </c>
      <c r="I36" s="12">
        <f t="shared" si="4"/>
        <v>21.299999999999997</v>
      </c>
      <c r="J36" s="24">
        <f t="shared" si="5"/>
        <v>0.17039999999999997</v>
      </c>
    </row>
    <row r="37" spans="1:10" x14ac:dyDescent="0.35">
      <c r="A37" s="26" t="s">
        <v>192</v>
      </c>
      <c r="B37" s="46">
        <v>125</v>
      </c>
      <c r="C37" s="50">
        <v>81.2</v>
      </c>
      <c r="D37" s="32">
        <f t="shared" si="0"/>
        <v>7.5</v>
      </c>
      <c r="E37" s="12">
        <f t="shared" si="1"/>
        <v>2.5</v>
      </c>
      <c r="F37" s="12">
        <f t="shared" si="2"/>
        <v>91.2</v>
      </c>
      <c r="G37" s="12">
        <f t="shared" si="3"/>
        <v>33.799999999999997</v>
      </c>
      <c r="H37" s="19">
        <f t="shared" si="6"/>
        <v>12.5</v>
      </c>
      <c r="I37" s="12">
        <f t="shared" si="4"/>
        <v>21.299999999999997</v>
      </c>
      <c r="J37" s="24">
        <f t="shared" si="5"/>
        <v>0.17039999999999997</v>
      </c>
    </row>
    <row r="38" spans="1:10" x14ac:dyDescent="0.35">
      <c r="A38" s="26" t="s">
        <v>193</v>
      </c>
      <c r="B38" s="46">
        <v>125</v>
      </c>
      <c r="C38" s="50">
        <v>81.2</v>
      </c>
      <c r="D38" s="32">
        <f t="shared" si="0"/>
        <v>7.5</v>
      </c>
      <c r="E38" s="12">
        <f t="shared" si="1"/>
        <v>2.5</v>
      </c>
      <c r="F38" s="12">
        <f t="shared" si="2"/>
        <v>91.2</v>
      </c>
      <c r="G38" s="12">
        <f t="shared" si="3"/>
        <v>33.799999999999997</v>
      </c>
      <c r="H38" s="19">
        <f t="shared" si="6"/>
        <v>12.5</v>
      </c>
      <c r="I38" s="12">
        <f t="shared" si="4"/>
        <v>21.299999999999997</v>
      </c>
      <c r="J38" s="24">
        <f t="shared" si="5"/>
        <v>0.17039999999999997</v>
      </c>
    </row>
    <row r="39" spans="1:10" x14ac:dyDescent="0.35">
      <c r="A39" s="26" t="s">
        <v>194</v>
      </c>
      <c r="B39" s="46">
        <v>175</v>
      </c>
      <c r="C39" s="50">
        <v>113.68</v>
      </c>
      <c r="D39" s="32">
        <f t="shared" si="0"/>
        <v>10.5</v>
      </c>
      <c r="E39" s="12">
        <f t="shared" si="1"/>
        <v>3.5</v>
      </c>
      <c r="F39" s="12">
        <f t="shared" si="2"/>
        <v>127.68</v>
      </c>
      <c r="G39" s="12">
        <f t="shared" si="3"/>
        <v>47.319999999999993</v>
      </c>
      <c r="H39" s="19">
        <f t="shared" si="6"/>
        <v>17.5</v>
      </c>
      <c r="I39" s="12">
        <f t="shared" si="4"/>
        <v>29.819999999999993</v>
      </c>
      <c r="J39" s="24">
        <f t="shared" si="5"/>
        <v>0.17039999999999997</v>
      </c>
    </row>
  </sheetData>
  <sortState xmlns:xlrd2="http://schemas.microsoft.com/office/spreadsheetml/2017/richdata2" ref="A4:J30">
    <sortCondition ref="A4:A30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Consultas e Massagens</vt:lpstr>
      <vt:lpstr>Procedimentos</vt:lpstr>
      <vt:lpstr>Implantes</vt:lpstr>
      <vt:lpstr>Terapias Endovenosas </vt:lpstr>
      <vt:lpstr>Terapias Intramusculares </vt:lpstr>
      <vt:lpstr>Suplementos Essential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Lisboa</dc:creator>
  <cp:lastModifiedBy>Administrativo</cp:lastModifiedBy>
  <cp:lastPrinted>2025-10-06T17:32:55Z</cp:lastPrinted>
  <dcterms:created xsi:type="dcterms:W3CDTF">2025-03-13T16:11:25Z</dcterms:created>
  <dcterms:modified xsi:type="dcterms:W3CDTF">2026-04-23T20:03:56Z</dcterms:modified>
</cp:coreProperties>
</file>